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orpoeducacionsuperior-my.sharepoint.com/personal/planeacion_corporaciongilbertoecheverri_gov_co/Documents/MIPG/PLANES AÑO 2025/PLAN ACCIÓN/"/>
    </mc:Choice>
  </mc:AlternateContent>
  <xr:revisionPtr revIDLastSave="224" documentId="8_{B3206EC3-C9D6-4178-92FD-E2F6F190E9FA}" xr6:coauthVersionLast="47" xr6:coauthVersionMax="47" xr10:uidLastSave="{1D2A33D8-B744-47A0-9A06-BC08C7FC2031}"/>
  <bookViews>
    <workbookView xWindow="-110" yWindow="-110" windowWidth="19420" windowHeight="10300" firstSheet="2" activeTab="2" xr2:uid="{C706B6CA-E2D7-4C1D-8215-BD81B34CD08C}"/>
  </bookViews>
  <sheets>
    <sheet name="Informe Final V2" sheetId="1" state="hidden" r:id="rId1"/>
    <sheet name="Informe Final V2-PromedioSimple" sheetId="3" state="hidden" r:id="rId2"/>
    <sheet name="PLAN ACCIÓN 2025"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01___Evaluación_Desempeño" localSheetId="0">'[1]CyE Prof Jorge Bcur 2014'!$B$12:$B$12</definedName>
    <definedName name="_01___Evaluación_Desempeño" localSheetId="1">'[1]CyE Prof Jorge Bcur 2014'!$B$12:$B$12</definedName>
    <definedName name="_01___Evaluación_Desempeño" localSheetId="2">'[1]CyE Prof Jorge Bcur 2014'!$B$12:$B$12</definedName>
    <definedName name="_01___Evaluación_Desempeño">'[1]CyE Prof Jorge Bcur 2014'!$B$12:$B$12</definedName>
    <definedName name="_xlnm._FilterDatabase" localSheetId="0" hidden="1">'Informe Final V2'!$A$7:$AI$32</definedName>
    <definedName name="_xlnm._FilterDatabase" localSheetId="1" hidden="1">'Informe Final V2-PromedioSimple'!$A$7:$AY$32</definedName>
    <definedName name="_xlnm._FilterDatabase" localSheetId="2" hidden="1">'PLAN ACCIÓN 2025'!$A$9:$K$33</definedName>
    <definedName name="A" localSheetId="0">#REF!</definedName>
    <definedName name="A" localSheetId="1">#REF!</definedName>
    <definedName name="A" localSheetId="2">#REF!</definedName>
    <definedName name="A">#REF!</definedName>
    <definedName name="aaaa" localSheetId="0">#REF!</definedName>
    <definedName name="aaaa" localSheetId="1">#REF!</definedName>
    <definedName name="aaaa" localSheetId="2">#REF!</definedName>
    <definedName name="aaaa">#REF!</definedName>
    <definedName name="Acciones_Categoría_3" localSheetId="0">'[2]Ponderaciones y parámetros'!$K$6:$N$6</definedName>
    <definedName name="Acciones_Categoría_3" localSheetId="1">'[2]Ponderaciones y parámetros'!$K$6:$N$6</definedName>
    <definedName name="Acciones_Categoría_3" localSheetId="2">'[2]Ponderaciones y parámetros'!$K$6:$N$6</definedName>
    <definedName name="Acciones_Categoría_3">'[2]Ponderaciones y parámetros'!$K$6:$N$6</definedName>
    <definedName name="activos" localSheetId="0">#REF!</definedName>
    <definedName name="activos" localSheetId="1">#REF!</definedName>
    <definedName name="activos" localSheetId="2">#REF!</definedName>
    <definedName name="activos">#REF!</definedName>
    <definedName name="adkaeufdbjeufhg" localSheetId="0">#REF!</definedName>
    <definedName name="adkaeufdbjeufhg" localSheetId="1">#REF!</definedName>
    <definedName name="adkaeufdbjeufhg" localSheetId="2">#REF!</definedName>
    <definedName name="adkaeufdbjeufhg">#REF!</definedName>
    <definedName name="AGUAS99" localSheetId="0">#REF!</definedName>
    <definedName name="AGUAS99" localSheetId="1">#REF!</definedName>
    <definedName name="AGUAS99" localSheetId="2">#REF!</definedName>
    <definedName name="AGUAS99">#REF!</definedName>
    <definedName name="AMAZONAS">#REF!</definedName>
    <definedName name="AMZ">#REF!</definedName>
    <definedName name="ANTIOQUIA">#REF!</definedName>
    <definedName name="Año">#REF!</definedName>
    <definedName name="AÑO.">'[3]03. Desplegable'!$C$2:$C$5</definedName>
    <definedName name="Apoyo">#REF!</definedName>
    <definedName name="Apoyo_cod">#REF!</definedName>
    <definedName name="ARAUCA">#REF!</definedName>
    <definedName name="AREA">'[3]03. Desplegable'!#REF!</definedName>
    <definedName name="AREA.">'[3]03. Desplegable'!#REF!</definedName>
    <definedName name="_xlnm.Print_Area" localSheetId="0">'Informe Final V2'!$C$6:$Z$13</definedName>
    <definedName name="_xlnm.Print_Area" localSheetId="1">'Informe Final V2-PromedioSimple'!$C$6:$Z$13</definedName>
    <definedName name="_xlnm.Print_Area" localSheetId="2">'PLAN ACCIÓN 2025'!$A$9:$I$15</definedName>
    <definedName name="_xlnm.Print_Area">#REF!</definedName>
    <definedName name="ATLANTICO" localSheetId="0">#REF!</definedName>
    <definedName name="ATLANTICO" localSheetId="1">#REF!</definedName>
    <definedName name="ATLANTICO" localSheetId="2">#REF!</definedName>
    <definedName name="ATLANTICO">#REF!</definedName>
    <definedName name="b" localSheetId="0">#REF!</definedName>
    <definedName name="b" localSheetId="1">#REF!</definedName>
    <definedName name="b" localSheetId="2">#REF!</definedName>
    <definedName name="b">#REF!</definedName>
    <definedName name="BIDAGUAS">#REF!</definedName>
    <definedName name="BOGOTA_D.C.">#REF!</definedName>
    <definedName name="BOLIVAR">#REF!</definedName>
    <definedName name="BOYACA">#REF!</definedName>
    <definedName name="CALDAS">#REF!</definedName>
    <definedName name="camilo">#REF!</definedName>
    <definedName name="CAQUETA">#REF!</definedName>
    <definedName name="CASANARE">#REF!</definedName>
    <definedName name="CAUCA">#REF!</definedName>
    <definedName name="CDEC" localSheetId="0">'[4]ENER-SEPT'!$A$1:$A$1494</definedName>
    <definedName name="CDEC" localSheetId="1">'[4]ENER-SEPT'!$A$1:$A$1494</definedName>
    <definedName name="CDEC" localSheetId="2">'[4]ENER-SEPT'!$A$1:$A$1494</definedName>
    <definedName name="CDEC">'[4]ENER-SEPT'!$A$1:$A$1494</definedName>
    <definedName name="CESAR" localSheetId="0">#REF!</definedName>
    <definedName name="CESAR" localSheetId="1">#REF!</definedName>
    <definedName name="CESAR" localSheetId="2">#REF!</definedName>
    <definedName name="CESAR">#REF!</definedName>
    <definedName name="CESAR2222" localSheetId="0">#REF!</definedName>
    <definedName name="CESAR2222" localSheetId="1">#REF!</definedName>
    <definedName name="CESAR2222" localSheetId="2">#REF!</definedName>
    <definedName name="CESAR2222">#REF!</definedName>
    <definedName name="CHOCO" localSheetId="0">#REF!</definedName>
    <definedName name="CHOCO" localSheetId="1">#REF!</definedName>
    <definedName name="CHOCO" localSheetId="2">#REF!</definedName>
    <definedName name="CHOCO">#REF!</definedName>
    <definedName name="ckafhdfakfyryag">#REF!</definedName>
    <definedName name="cmi">#REF!</definedName>
    <definedName name="CODIGO" localSheetId="0">[4]ACTIVIDADES!$A$2:$A$8</definedName>
    <definedName name="CODIGO" localSheetId="1">[4]ACTIVIDADES!$A$2:$A$8</definedName>
    <definedName name="CODIGO" localSheetId="2">[4]ACTIVIDADES!$A$2:$A$8</definedName>
    <definedName name="CODIGO">[4]ACTIVIDADES!$A$2:$A$8</definedName>
    <definedName name="CODPROCESOS" localSheetId="0">#REF!</definedName>
    <definedName name="CODPROCESOS" localSheetId="1">#REF!</definedName>
    <definedName name="CODPROCESOS" localSheetId="2">#REF!</definedName>
    <definedName name="CODPROCESOS">#REF!</definedName>
    <definedName name="concep" localSheetId="0">#REF!</definedName>
    <definedName name="concep" localSheetId="1">#REF!</definedName>
    <definedName name="concep" localSheetId="2">#REF!</definedName>
    <definedName name="concep">#REF!</definedName>
    <definedName name="CONSODETA" localSheetId="0">#REF!,#REF!,#REF!,#REF!,#REF!,#REF!</definedName>
    <definedName name="CONSODETA" localSheetId="1">#REF!,#REF!,#REF!,#REF!,#REF!,#REF!</definedName>
    <definedName name="CONSODETA" localSheetId="2">#REF!,#REF!,#REF!,#REF!,#REF!,#REF!</definedName>
    <definedName name="CONSODETA">#REF!,#REF!,#REF!,#REF!,#REF!,#REF!</definedName>
    <definedName name="CONSODETA2">#REF!,#REF!,#REF!,#REF!,#REF!,#REF!</definedName>
    <definedName name="consolidado" localSheetId="0">#REF!,#REF!,#REF!</definedName>
    <definedName name="consolidado" localSheetId="1">#REF!,#REF!,#REF!</definedName>
    <definedName name="consolidado" localSheetId="2">#REF!,#REF!,#REF!</definedName>
    <definedName name="consolidado">#REF!,#REF!,#REF!</definedName>
    <definedName name="CORDOBA" localSheetId="0">#REF!</definedName>
    <definedName name="CORDOBA" localSheetId="1">#REF!</definedName>
    <definedName name="CORDOBA" localSheetId="2">#REF!</definedName>
    <definedName name="CORDOBA">#REF!</definedName>
    <definedName name="Criterios_de_Competencias" localSheetId="0">[5]Listas!$A$11:$A$15</definedName>
    <definedName name="Criterios_de_Competencias" localSheetId="1">[5]Listas!$A$11:$A$15</definedName>
    <definedName name="Criterios_de_Competencias" localSheetId="2">[5]Listas!$A$11:$A$15</definedName>
    <definedName name="Criterios_de_Competencias">[5]Listas!$A$11:$A$15</definedName>
    <definedName name="Criterios_de_Evaluación" localSheetId="0">[5]Listas!$A$2:$A$8</definedName>
    <definedName name="Criterios_de_Evaluación" localSheetId="1">[5]Listas!$A$2:$A$8</definedName>
    <definedName name="Criterios_de_Evaluación" localSheetId="2">[5]Listas!$A$2:$A$8</definedName>
    <definedName name="Criterios_de_Evaluación">[5]Listas!$A$2:$A$8</definedName>
    <definedName name="cuadro" localSheetId="0">#REF!</definedName>
    <definedName name="cuadro" localSheetId="1">#REF!</definedName>
    <definedName name="cuadro" localSheetId="2">#REF!</definedName>
    <definedName name="cuadro">#REF!</definedName>
    <definedName name="CUL" localSheetId="0">#REF!</definedName>
    <definedName name="CUL" localSheetId="1">#REF!</definedName>
    <definedName name="CUL" localSheetId="2">#REF!</definedName>
    <definedName name="CUL">#REF!</definedName>
    <definedName name="CULOS" localSheetId="0">#REF!</definedName>
    <definedName name="CULOS" localSheetId="1">#REF!</definedName>
    <definedName name="CULOS" localSheetId="2">#REF!</definedName>
    <definedName name="CULOS">#REF!</definedName>
    <definedName name="CUNDINAMARCA">#REF!</definedName>
    <definedName name="D">#REF!</definedName>
    <definedName name="dasdas">#REF!</definedName>
    <definedName name="DASDDASDASD">#REF!</definedName>
    <definedName name="ddd">#REF!</definedName>
    <definedName name="DEPARTAMENTO" localSheetId="0">'[6]fORMATO 20.1'!$AX$8:$AX$39</definedName>
    <definedName name="DEPARTAMENTO" localSheetId="1">'[6]fORMATO 20.1'!$AX$8:$AX$39</definedName>
    <definedName name="DEPARTAMENTO" localSheetId="2">'[6]fORMATO 20.1'!$AX$8:$AX$39</definedName>
    <definedName name="DEPARTAMENTO">'[6]fORMATO 20.1'!$AX$8:$AX$39</definedName>
    <definedName name="DEPARTAMENTOS" localSheetId="0">#REF!</definedName>
    <definedName name="DEPARTAMENTOS" localSheetId="1">#REF!</definedName>
    <definedName name="DEPARTAMENTOS" localSheetId="2">#REF!</definedName>
    <definedName name="DEPARTAMENTOS">#REF!</definedName>
    <definedName name="Desde" localSheetId="0">[7]Listas!$A$2:$A$14</definedName>
    <definedName name="Desde" localSheetId="1">[7]Listas!$A$2:$A$14</definedName>
    <definedName name="Desde" localSheetId="2">[7]Listas!$A$2:$A$14</definedName>
    <definedName name="Desde">[7]Listas!$A$2:$A$14</definedName>
    <definedName name="deuda99" localSheetId="0">#REF!,#REF!,#REF!,#REF!</definedName>
    <definedName name="deuda99" localSheetId="1">#REF!,#REF!,#REF!,#REF!</definedName>
    <definedName name="deuda99" localSheetId="2">#REF!,#REF!,#REF!,#REF!</definedName>
    <definedName name="deuda99">#REF!,#REF!,#REF!,#REF!</definedName>
    <definedName name="deudamensual" localSheetId="0">#REF!,#REF!,#REF!</definedName>
    <definedName name="deudamensual" localSheetId="1">#REF!,#REF!,#REF!</definedName>
    <definedName name="deudamensual" localSheetId="2">#REF!,#REF!,#REF!</definedName>
    <definedName name="deudamensual">#REF!,#REF!,#REF!</definedName>
    <definedName name="dfdfdhy5y">#REF!</definedName>
    <definedName name="distribucion" localSheetId="0">#REF!</definedName>
    <definedName name="distribucion" localSheetId="1">#REF!</definedName>
    <definedName name="distribucion" localSheetId="2">#REF!</definedName>
    <definedName name="distribucion">#REF!</definedName>
    <definedName name="DOCENCIVF" localSheetId="0">#REF!</definedName>
    <definedName name="DOCENCIVF" localSheetId="1">#REF!</definedName>
    <definedName name="DOCENCIVF" localSheetId="2">#REF!</definedName>
    <definedName name="DOCENCIVF">#REF!</definedName>
    <definedName name="dsadhhfddhfdsf" localSheetId="0">#REF!,#REF!,#REF!</definedName>
    <definedName name="dsadhhfddhfdsf" localSheetId="1">#REF!,#REF!,#REF!</definedName>
    <definedName name="dsadhhfddhfdsf" localSheetId="2">#REF!,#REF!,#REF!</definedName>
    <definedName name="dsadhhfddhfdsf">#REF!,#REF!,#REF!</definedName>
    <definedName name="dsd" localSheetId="0">#REF!</definedName>
    <definedName name="dsd" localSheetId="1">#REF!</definedName>
    <definedName name="dsd" localSheetId="2">#REF!</definedName>
    <definedName name="dsd">#REF!</definedName>
    <definedName name="DSFGDFGSDFGSFDG" localSheetId="0">#REF!</definedName>
    <definedName name="DSFGDFGSDFGSFDG" localSheetId="1">#REF!</definedName>
    <definedName name="DSFGDFGSDFGSFDG" localSheetId="2">#REF!</definedName>
    <definedName name="DSFGDFGSDFGSFDG">#REF!</definedName>
    <definedName name="EFICAZ">'[3]03. Desplegable'!$C$47:$C$49</definedName>
    <definedName name="ENTIDAD">#REF!</definedName>
    <definedName name="esada" localSheetId="0">#REF!</definedName>
    <definedName name="esada" localSheetId="1">#REF!</definedName>
    <definedName name="esada" localSheetId="2">#REF!</definedName>
    <definedName name="esada">#REF!</definedName>
    <definedName name="estado">#REF!</definedName>
    <definedName name="EstadoDoc">#REF!</definedName>
    <definedName name="estadonormatividad">#REF!</definedName>
    <definedName name="estados">#REF!</definedName>
    <definedName name="Estratégico">#REF!</definedName>
    <definedName name="Estratégico_cod">#REF!</definedName>
    <definedName name="eurfueruyeufghsduchdsaufeyduv" localSheetId="0">#REF!,#REF!,#REF!,#REF!</definedName>
    <definedName name="eurfueruyeufghsduchdsaufeyduv" localSheetId="1">#REF!,#REF!,#REF!,#REF!</definedName>
    <definedName name="eurfueruyeufghsduchdsaufeyduv" localSheetId="2">#REF!,#REF!,#REF!,#REF!</definedName>
    <definedName name="eurfueruyeufghsduchdsaufeyduv">#REF!,#REF!,#REF!,#REF!</definedName>
    <definedName name="Evaluación" localSheetId="0">#REF!</definedName>
    <definedName name="Evaluación" localSheetId="1">#REF!</definedName>
    <definedName name="Evaluación" localSheetId="2">#REF!</definedName>
    <definedName name="Evaluación">#REF!</definedName>
    <definedName name="Evaluación_cod" localSheetId="0">#REF!</definedName>
    <definedName name="Evaluación_cod" localSheetId="1">#REF!</definedName>
    <definedName name="Evaluación_cod" localSheetId="2">#REF!</definedName>
    <definedName name="Evaluación_cod">#REF!</definedName>
    <definedName name="Excel_BuiltIn_Print_Area" localSheetId="0">#REF!</definedName>
    <definedName name="Excel_BuiltIn_Print_Area" localSheetId="1">#REF!</definedName>
    <definedName name="Excel_BuiltIn_Print_Area" localSheetId="2">#REF!</definedName>
    <definedName name="Excel_BuiltIn_Print_Area">#REF!</definedName>
    <definedName name="Export" localSheetId="0" hidden="1">{"'Hoja1'!$A$1:$I$70"}</definedName>
    <definedName name="Export" localSheetId="1" hidden="1">{"'Hoja1'!$A$1:$I$70"}</definedName>
    <definedName name="Export" localSheetId="2" hidden="1">{"'Hoja1'!$A$1:$I$70"}</definedName>
    <definedName name="Export" hidden="1">{"'Hoja1'!$A$1:$I$70"}</definedName>
    <definedName name="externos">#REF!</definedName>
    <definedName name="FECHA2012" localSheetId="0">[8]FECHA!$A:$IV</definedName>
    <definedName name="FECHA2012" localSheetId="1">[8]FECHA!$A:$IV</definedName>
    <definedName name="FECHA2012" localSheetId="2">[8]FECHA!$A:$IV</definedName>
    <definedName name="FECHA2012">[8]FECHA!$A:$IV</definedName>
    <definedName name="Frecuencias" localSheetId="0">#REF!</definedName>
    <definedName name="Frecuencias" localSheetId="1">#REF!</definedName>
    <definedName name="Frecuencias" localSheetId="2">#REF!</definedName>
    <definedName name="Frecuencias">#REF!</definedName>
    <definedName name="FUENTE.">'[3]03. Desplegable'!$C$15:$C$26</definedName>
    <definedName name="G" localSheetId="0">#REF!</definedName>
    <definedName name="G" localSheetId="1">#REF!</definedName>
    <definedName name="G" localSheetId="2">#REF!</definedName>
    <definedName name="G">#REF!</definedName>
    <definedName name="gabuel" localSheetId="0">#REF!</definedName>
    <definedName name="gabuel" localSheetId="1">#REF!</definedName>
    <definedName name="gabuel" localSheetId="2">#REF!</definedName>
    <definedName name="gabuel">#REF!</definedName>
    <definedName name="gde2sisis">#REF!</definedName>
    <definedName name="GEST2">#REF!</definedName>
    <definedName name="gggg">#REF!</definedName>
    <definedName name="GUAINIA">#REF!</definedName>
    <definedName name="GUAVIARE">#REF!</definedName>
    <definedName name="gue">#REF!</definedName>
    <definedName name="H" localSheetId="0">#REF!,#REF!,#REF!</definedName>
    <definedName name="H" localSheetId="1">#REF!,#REF!,#REF!</definedName>
    <definedName name="H" localSheetId="2">#REF!,#REF!,#REF!</definedName>
    <definedName name="H">#REF!,#REF!,#REF!</definedName>
    <definedName name="Hasta" localSheetId="0">[7]Listas!$B$2:$B$14</definedName>
    <definedName name="Hasta" localSheetId="1">[7]Listas!$B$2:$B$14</definedName>
    <definedName name="Hasta" localSheetId="2">[7]Listas!$B$2:$B$14</definedName>
    <definedName name="Hasta">[7]Listas!$B$2:$B$14</definedName>
    <definedName name="HG" localSheetId="0">#REF!</definedName>
    <definedName name="HG" localSheetId="1">#REF!</definedName>
    <definedName name="HG" localSheetId="2">#REF!</definedName>
    <definedName name="HG">#REF!</definedName>
    <definedName name="hhhhjkhgf" localSheetId="0">#REF!</definedName>
    <definedName name="hhhhjkhgf" localSheetId="1">#REF!</definedName>
    <definedName name="hhhhjkhgf" localSheetId="2">#REF!</definedName>
    <definedName name="hhhhjkhgf">#REF!</definedName>
    <definedName name="Hourly_Rate" localSheetId="0">#REF!</definedName>
    <definedName name="Hourly_Rate" localSheetId="1">#REF!</definedName>
    <definedName name="Hourly_Rate" localSheetId="2">#REF!</definedName>
    <definedName name="Hourly_Rate">#REF!</definedName>
    <definedName name="HTML_CodePage" hidden="1">1252</definedName>
    <definedName name="HTML_Control" localSheetId="0" hidden="1">{"'Hoja1'!$A$1:$I$70"}</definedName>
    <definedName name="HTML_Control" localSheetId="1" hidden="1">{"'Hoja1'!$A$1:$I$70"}</definedName>
    <definedName name="HTML_Control" localSheetId="2"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HUILA">#REF!</definedName>
    <definedName name="iiiiiii" localSheetId="0">'[9]OCT-DIC'!$B$1:$B$1404</definedName>
    <definedName name="iiiiiii" localSheetId="1">'[9]OCT-DIC'!$B$1:$B$1404</definedName>
    <definedName name="iiiiiii" localSheetId="2">'[9]OCT-DIC'!$B$1:$B$1404</definedName>
    <definedName name="iiiiiii">'[9]OCT-DIC'!$B$1:$B$1404</definedName>
    <definedName name="indicador" localSheetId="0">#REF!</definedName>
    <definedName name="indicador" localSheetId="1">#REF!</definedName>
    <definedName name="indicador" localSheetId="2">#REF!</definedName>
    <definedName name="indicador">#REF!</definedName>
    <definedName name="INGADMON" localSheetId="0">#REF!</definedName>
    <definedName name="INGADMON" localSheetId="1">#REF!</definedName>
    <definedName name="INGADMON" localSheetId="2">#REF!</definedName>
    <definedName name="INGADMON">#REF!</definedName>
    <definedName name="internos" localSheetId="0">#REF!</definedName>
    <definedName name="internos" localSheetId="1">#REF!</definedName>
    <definedName name="internos" localSheetId="2">#REF!</definedName>
    <definedName name="internos">#REF!</definedName>
    <definedName name="INTERNZACION" localSheetId="0" hidden="1">{"'Hoja1'!$A$1:$I$70"}</definedName>
    <definedName name="INTERNZACION" localSheetId="1" hidden="1">{"'Hoja1'!$A$1:$I$70"}</definedName>
    <definedName name="INTERNZACION" localSheetId="2" hidden="1">{"'Hoja1'!$A$1:$I$70"}</definedName>
    <definedName name="INTERNZACION" hidden="1">{"'Hoja1'!$A$1:$I$70"}</definedName>
    <definedName name="intero">#REF!</definedName>
    <definedName name="itcomp1" localSheetId="0">[10]OP1!$A$65</definedName>
    <definedName name="itcomp1" localSheetId="1">[10]OP1!$A$65</definedName>
    <definedName name="itcomp1" localSheetId="2">[10]OP1!$A$65</definedName>
    <definedName name="itcomp1">[10]OP1!$A$65</definedName>
    <definedName name="J" localSheetId="0">#REF!</definedName>
    <definedName name="J" localSheetId="1">#REF!</definedName>
    <definedName name="J" localSheetId="2">#REF!</definedName>
    <definedName name="J">#REF!</definedName>
    <definedName name="JR_PAGE_ANCHOR_0_1">#REF!</definedName>
    <definedName name="JUANARCFE" localSheetId="0">#REF!</definedName>
    <definedName name="JUANARCFE" localSheetId="1">#REF!</definedName>
    <definedName name="JUANARCFE" localSheetId="2">#REF!</definedName>
    <definedName name="JUANARCFE">#REF!</definedName>
    <definedName name="kaka" localSheetId="0">#REF!</definedName>
    <definedName name="kaka" localSheetId="1">#REF!</definedName>
    <definedName name="kaka" localSheetId="2">#REF!</definedName>
    <definedName name="kaka">#REF!</definedName>
    <definedName name="khjfty">#REF!</definedName>
    <definedName name="L">#REF!</definedName>
    <definedName name="LA_GUAJIRA">#REF!</definedName>
    <definedName name="ll" localSheetId="0">'[4]ENER-SEPT'!$B$1:$B$1494</definedName>
    <definedName name="ll" localSheetId="1">'[4]ENER-SEPT'!$B$1:$B$1494</definedName>
    <definedName name="ll" localSheetId="2">'[4]ENER-SEPT'!$B$1:$B$1494</definedName>
    <definedName name="ll">'[4]ENER-SEPT'!$B$1:$B$1494</definedName>
    <definedName name="MAGDALENA" localSheetId="0">#REF!</definedName>
    <definedName name="MAGDALENA" localSheetId="1">#REF!</definedName>
    <definedName name="MAGDALENA" localSheetId="2">#REF!</definedName>
    <definedName name="MAGDALENA">#REF!</definedName>
    <definedName name="marlu" localSheetId="0">#REF!</definedName>
    <definedName name="marlu" localSheetId="1">#REF!</definedName>
    <definedName name="marlu" localSheetId="2">#REF!</definedName>
    <definedName name="marlu">#REF!</definedName>
    <definedName name="META" localSheetId="0">#REF!</definedName>
    <definedName name="META" localSheetId="1">#REF!</definedName>
    <definedName name="META" localSheetId="2">#REF!</definedName>
    <definedName name="META">#REF!</definedName>
    <definedName name="Misional">#REF!</definedName>
    <definedName name="Misional_cod">#REF!</definedName>
    <definedName name="NARIÑO">#REF!</definedName>
    <definedName name="NATILLA">#REF!</definedName>
    <definedName name="nbcvnxvcnnoudsffuefef">#REF!</definedName>
    <definedName name="NivelDocumento">#REF!</definedName>
    <definedName name="NivelProceso">#REF!</definedName>
    <definedName name="Nombre">#REF!</definedName>
    <definedName name="NOMCDEA" localSheetId="0">'[4]OCT-DIC'!$B$1:$B$1404</definedName>
    <definedName name="NOMCDEA" localSheetId="1">'[4]OCT-DIC'!$B$1:$B$1404</definedName>
    <definedName name="NOMCDEA" localSheetId="2">'[4]OCT-DIC'!$B$1:$B$1404</definedName>
    <definedName name="NOMCDEA">'[4]OCT-DIC'!$B$1:$B$1404</definedName>
    <definedName name="NOMCDEC" localSheetId="0">'[4]ENER-SEPT'!$B$1:$B$1494</definedName>
    <definedName name="NOMCDEC" localSheetId="1">'[4]ENER-SEPT'!$B$1:$B$1494</definedName>
    <definedName name="NOMCDEC" localSheetId="2">'[4]ENER-SEPT'!$B$1:$B$1494</definedName>
    <definedName name="NOMCDEC">'[4]ENER-SEPT'!$B$1:$B$1494</definedName>
    <definedName name="normograma" localSheetId="0">#REF!</definedName>
    <definedName name="normograma" localSheetId="1">#REF!</definedName>
    <definedName name="normograma" localSheetId="2">#REF!</definedName>
    <definedName name="normograma">#REF!</definedName>
    <definedName name="NORTE_DE_SANTANDER" localSheetId="0">#REF!</definedName>
    <definedName name="NORTE_DE_SANTANDER" localSheetId="1">#REF!</definedName>
    <definedName name="NORTE_DE_SANTANDER" localSheetId="2">#REF!</definedName>
    <definedName name="NORTE_DE_SANTANDER">#REF!</definedName>
    <definedName name="ñ" localSheetId="0">#REF!</definedName>
    <definedName name="ñ" localSheetId="1">#REF!</definedName>
    <definedName name="ñ" localSheetId="2">#REF!</definedName>
    <definedName name="ñ">#REF!</definedName>
    <definedName name="ñeñeñe">#REF!</definedName>
    <definedName name="OLA">#REF!</definedName>
    <definedName name="P">#REF!</definedName>
    <definedName name="Participacion">#REF!</definedName>
    <definedName name="pepepepe">#REF!</definedName>
    <definedName name="PEPEPEPEPQUIEREEREZ">#REF!</definedName>
    <definedName name="pepepequier">#REF!</definedName>
    <definedName name="perro">#REF!</definedName>
    <definedName name="PESOS">#REF!</definedName>
    <definedName name="planfures">#REF!</definedName>
    <definedName name="PMIAGUAS">#REF!</definedName>
    <definedName name="PMICORPO" localSheetId="0">#REF!,#REF!,#REF!</definedName>
    <definedName name="PMICORPO" localSheetId="1">#REF!,#REF!,#REF!</definedName>
    <definedName name="PMICORPO" localSheetId="2">#REF!,#REF!,#REF!</definedName>
    <definedName name="PMICORPO">#REF!,#REF!,#REF!</definedName>
    <definedName name="PORUQE" localSheetId="0">#REF!</definedName>
    <definedName name="PORUQE" localSheetId="1">#REF!</definedName>
    <definedName name="PORUQE" localSheetId="2">#REF!</definedName>
    <definedName name="PORUQE">#REF!</definedName>
    <definedName name="PPROCESO">#REF!</definedName>
    <definedName name="Proceso" localSheetId="0">#REF!</definedName>
    <definedName name="Proceso" localSheetId="1">#REF!</definedName>
    <definedName name="Proceso" localSheetId="2">#REF!</definedName>
    <definedName name="Proceso">#REF!</definedName>
    <definedName name="PROCESO.">'[3]03. Desplegable'!#REF!</definedName>
    <definedName name="PUTUMAYO" localSheetId="0">#REF!</definedName>
    <definedName name="PUTUMAYO" localSheetId="1">#REF!</definedName>
    <definedName name="PUTUMAYO" localSheetId="2">#REF!</definedName>
    <definedName name="PUTUMAYO">#REF!</definedName>
    <definedName name="qqwqwqw" localSheetId="0" hidden="1">{"'Hoja1'!$A$1:$I$70"}</definedName>
    <definedName name="qqwqwqw" localSheetId="1" hidden="1">{"'Hoja1'!$A$1:$I$70"}</definedName>
    <definedName name="qqwqwqw" localSheetId="2" hidden="1">{"'Hoja1'!$A$1:$I$70"}</definedName>
    <definedName name="qqwqwqw" hidden="1">{"'Hoja1'!$A$1:$I$70"}</definedName>
    <definedName name="Query">#REF!</definedName>
    <definedName name="QUINDIO" localSheetId="0">#REF!</definedName>
    <definedName name="QUINDIO" localSheetId="1">#REF!</definedName>
    <definedName name="QUINDIO" localSheetId="2">#REF!</definedName>
    <definedName name="QUINDIO">#REF!</definedName>
    <definedName name="registros" localSheetId="0">#REF!</definedName>
    <definedName name="registros" localSheetId="1">#REF!</definedName>
    <definedName name="registros" localSheetId="2">#REF!</definedName>
    <definedName name="registros">#REF!</definedName>
    <definedName name="RESPONSABLE">'[3]03. Desplegable'!$C$70:$C$120</definedName>
    <definedName name="RISARALDA">#REF!</definedName>
    <definedName name="RWERQWERWR">#REF!</definedName>
    <definedName name="s" localSheetId="0">'[1]CyE Prof Jorge Bcur 2014'!#REF!</definedName>
    <definedName name="s" localSheetId="1">'[1]CyE Prof Jorge Bcur 2014'!#REF!</definedName>
    <definedName name="s" localSheetId="2">'[1]CyE Prof Jorge Bcur 2014'!#REF!</definedName>
    <definedName name="s">'[1]CyE Prof Jorge Bcur 2014'!#REF!</definedName>
    <definedName name="SAN_ANDRES" localSheetId="0">#REF!</definedName>
    <definedName name="SAN_ANDRES" localSheetId="1">#REF!</definedName>
    <definedName name="SAN_ANDRES" localSheetId="2">#REF!</definedName>
    <definedName name="SAN_ANDRES">#REF!</definedName>
    <definedName name="SANTANDER" localSheetId="0">#REF!</definedName>
    <definedName name="SANTANDER" localSheetId="1">#REF!</definedName>
    <definedName name="SANTANDER" localSheetId="2">#REF!</definedName>
    <definedName name="SANTANDER">#REF!</definedName>
    <definedName name="servicios" localSheetId="0">#REF!</definedName>
    <definedName name="servicios" localSheetId="1">#REF!</definedName>
    <definedName name="servicios" localSheetId="2">#REF!</definedName>
    <definedName name="servicios">#REF!</definedName>
    <definedName name="shdsahdadj">#REF!</definedName>
    <definedName name="Simulador" localSheetId="0">[2]Listas!$B$2:$B$4</definedName>
    <definedName name="Simulador" localSheetId="1">[2]Listas!$B$2:$B$4</definedName>
    <definedName name="Simulador" localSheetId="2">[2]Listas!$B$2:$B$4</definedName>
    <definedName name="Simulador">[2]Listas!$B$2:$B$4</definedName>
    <definedName name="ssdhdahahfdhfueruyre" localSheetId="0">#REF!</definedName>
    <definedName name="ssdhdahahfdhfueruyre" localSheetId="1">#REF!</definedName>
    <definedName name="ssdhdahahfdhfueruyre" localSheetId="2">#REF!</definedName>
    <definedName name="ssdhdahahfdhfueruyre">#REF!</definedName>
    <definedName name="ssss" localSheetId="0">#REF!</definedName>
    <definedName name="ssss" localSheetId="1">#REF!</definedName>
    <definedName name="ssss" localSheetId="2">#REF!</definedName>
    <definedName name="ssss">#REF!</definedName>
    <definedName name="SUCRE" localSheetId="0">#REF!</definedName>
    <definedName name="SUCRE" localSheetId="1">#REF!</definedName>
    <definedName name="SUCRE" localSheetId="2">#REF!</definedName>
    <definedName name="SUCRE">#REF!</definedName>
    <definedName name="TIBU">#REF!</definedName>
    <definedName name="tipo" localSheetId="0">'[1]CyE Prof Jorge Bcur 2014'!#REF!</definedName>
    <definedName name="tipo" localSheetId="1">'[1]CyE Prof Jorge Bcur 2014'!#REF!</definedName>
    <definedName name="tipo" localSheetId="2">'[1]CyE Prof Jorge Bcur 2014'!#REF!</definedName>
    <definedName name="tipo">'[1]CyE Prof Jorge Bcur 2014'!#REF!</definedName>
    <definedName name="Tipo_Documento" localSheetId="0">#REF!</definedName>
    <definedName name="Tipo_Documento" localSheetId="1">#REF!</definedName>
    <definedName name="Tipo_Documento" localSheetId="2">#REF!</definedName>
    <definedName name="Tipo_Documento">#REF!</definedName>
    <definedName name="TipoDocumento" localSheetId="0">#REF!</definedName>
    <definedName name="TipoDocumento" localSheetId="1">#REF!</definedName>
    <definedName name="TipoDocumento" localSheetId="2">#REF!</definedName>
    <definedName name="TipoDocumento">#REF!</definedName>
    <definedName name="tipoEvaluacion" localSheetId="0">[5]Listas!$D$11:$D$14</definedName>
    <definedName name="tipoEvaluacion" localSheetId="1">[5]Listas!$D$11:$D$14</definedName>
    <definedName name="tipoEvaluacion" localSheetId="2">[5]Listas!$D$11:$D$14</definedName>
    <definedName name="tipoEvaluacion">[5]Listas!$D$11:$D$14</definedName>
    <definedName name="TipoReglamentacion" localSheetId="0">#REF!</definedName>
    <definedName name="TipoReglamentacion" localSheetId="1">#REF!</definedName>
    <definedName name="TipoReglamentacion" localSheetId="2">#REF!</definedName>
    <definedName name="TipoReglamentacion">#REF!</definedName>
    <definedName name="TOLIMA" localSheetId="0">#REF!</definedName>
    <definedName name="TOLIMA" localSheetId="1">#REF!</definedName>
    <definedName name="TOLIMA" localSheetId="2">#REF!</definedName>
    <definedName name="TOLIMA">#REF!</definedName>
    <definedName name="TPROCESO">'[3]03. Desplegable'!$C$30:$C$34</definedName>
    <definedName name="ttttttttttttttttttttttttttttttttttt" localSheetId="0">#REF!</definedName>
    <definedName name="ttttttttttttttttttttttttttttttttttt" localSheetId="1">#REF!</definedName>
    <definedName name="ttttttttttttttttttttttttttttttttttt" localSheetId="2">#REF!</definedName>
    <definedName name="ttttttttttttttttttttttttttttttttttt">#REF!</definedName>
    <definedName name="U">#REF!</definedName>
    <definedName name="vaccante">#REF!</definedName>
    <definedName name="VALLE_DEL_CAUCA">#REF!</definedName>
    <definedName name="VAUPES">#REF!</definedName>
    <definedName name="VICHADA">#REF!</definedName>
    <definedName name="Week_Start">#REF!</definedName>
    <definedName name="WEQWEQWEQWE">#REF!</definedName>
    <definedName name="X">#REF!</definedName>
    <definedName name="xx">#REF!</definedName>
    <definedName name="YYY" localSheetId="0">'[4]OCT-DIC'!$B$1:$B$1404</definedName>
    <definedName name="YYY" localSheetId="1">'[4]OCT-DIC'!$B$1:$B$1404</definedName>
    <definedName name="YYY" localSheetId="2">'[4]OCT-DIC'!$B$1:$B$1404</definedName>
    <definedName name="YYY">'[4]OCT-DIC'!$B$1:$B$1404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3" l="1"/>
  <c r="T11" i="3"/>
  <c r="S24" i="3"/>
  <c r="U25" i="3" l="1"/>
  <c r="U21" i="3" l="1"/>
  <c r="R13" i="3"/>
  <c r="AG12" i="3"/>
  <c r="P11" i="3" l="1"/>
  <c r="N12" i="3"/>
  <c r="N11" i="3"/>
  <c r="T30" i="3"/>
  <c r="O30" i="3"/>
  <c r="M30" i="3"/>
  <c r="N30" i="3" s="1"/>
  <c r="U29" i="3"/>
  <c r="V29" i="3" s="1"/>
  <c r="J29" i="3" s="1"/>
  <c r="T29" i="3"/>
  <c r="R29" i="3"/>
  <c r="P29" i="3"/>
  <c r="N29" i="3"/>
  <c r="U28" i="3"/>
  <c r="V28" i="3" s="1"/>
  <c r="J28" i="3" s="1"/>
  <c r="T28" i="3"/>
  <c r="R28" i="3"/>
  <c r="P28" i="3"/>
  <c r="N28" i="3"/>
  <c r="U27" i="3"/>
  <c r="T27" i="3"/>
  <c r="R27" i="3"/>
  <c r="P27" i="3"/>
  <c r="N27" i="3"/>
  <c r="U26" i="3"/>
  <c r="T26" i="3"/>
  <c r="R26" i="3"/>
  <c r="P26" i="3"/>
  <c r="N26" i="3"/>
  <c r="T25" i="3"/>
  <c r="R25" i="3"/>
  <c r="P25" i="3"/>
  <c r="N25" i="3"/>
  <c r="U24" i="3"/>
  <c r="V24" i="3" s="1"/>
  <c r="T24" i="3"/>
  <c r="R24" i="3"/>
  <c r="P24" i="3"/>
  <c r="N24" i="3"/>
  <c r="U23" i="3"/>
  <c r="T23" i="3"/>
  <c r="R23" i="3"/>
  <c r="P23" i="3"/>
  <c r="N23" i="3"/>
  <c r="U22" i="3"/>
  <c r="T22" i="3"/>
  <c r="R22" i="3"/>
  <c r="P22" i="3"/>
  <c r="N22" i="3"/>
  <c r="T21" i="3"/>
  <c r="R21" i="3"/>
  <c r="P21" i="3"/>
  <c r="N21" i="3"/>
  <c r="U20" i="3"/>
  <c r="V20" i="3" s="1"/>
  <c r="T20" i="3"/>
  <c r="R20" i="3"/>
  <c r="P20" i="3"/>
  <c r="N20" i="3"/>
  <c r="U19" i="3"/>
  <c r="T19" i="3"/>
  <c r="R19" i="3"/>
  <c r="P19" i="3"/>
  <c r="N19" i="3"/>
  <c r="T18" i="3"/>
  <c r="Q18" i="3"/>
  <c r="U18" i="3" s="1"/>
  <c r="P18" i="3"/>
  <c r="N18" i="3"/>
  <c r="U17" i="3"/>
  <c r="V17" i="3" s="1"/>
  <c r="J17" i="3" s="1"/>
  <c r="T17" i="3"/>
  <c r="R17" i="3"/>
  <c r="P17" i="3"/>
  <c r="N17" i="3"/>
  <c r="T16" i="3"/>
  <c r="Q16" i="3"/>
  <c r="R16" i="3" s="1"/>
  <c r="P16" i="3"/>
  <c r="N16" i="3"/>
  <c r="T15" i="3"/>
  <c r="O15" i="3"/>
  <c r="P15" i="3" s="1"/>
  <c r="N15" i="3"/>
  <c r="T14" i="3"/>
  <c r="Q14" i="3"/>
  <c r="U14" i="3" s="1"/>
  <c r="P14" i="3"/>
  <c r="N14" i="3"/>
  <c r="T13" i="3"/>
  <c r="P13" i="3"/>
  <c r="N13" i="3"/>
  <c r="AI12" i="3"/>
  <c r="AF12" i="3"/>
  <c r="AE12" i="3"/>
  <c r="O12" i="3"/>
  <c r="P12" i="3" s="1"/>
  <c r="Q11" i="3"/>
  <c r="T10" i="3"/>
  <c r="Q10" i="3"/>
  <c r="U10" i="3" s="1"/>
  <c r="P10" i="3"/>
  <c r="N10" i="3"/>
  <c r="U9" i="3"/>
  <c r="V9" i="3" s="1"/>
  <c r="T9" i="3"/>
  <c r="R9" i="3"/>
  <c r="P9" i="3"/>
  <c r="N9" i="3"/>
  <c r="T8" i="3"/>
  <c r="O8" i="3"/>
  <c r="N8" i="3"/>
  <c r="R29" i="1"/>
  <c r="R28" i="1"/>
  <c r="R27" i="1"/>
  <c r="R26" i="1"/>
  <c r="R25" i="1"/>
  <c r="R24" i="1"/>
  <c r="R23" i="1"/>
  <c r="R22" i="1"/>
  <c r="R21" i="1"/>
  <c r="R20" i="1"/>
  <c r="R19" i="1"/>
  <c r="R17" i="1"/>
  <c r="R16" i="1"/>
  <c r="R9" i="1"/>
  <c r="O15" i="1"/>
  <c r="Q15" i="1" s="1"/>
  <c r="R15" i="1" s="1"/>
  <c r="O8" i="1"/>
  <c r="Q16" i="1"/>
  <c r="Q12" i="3" l="1"/>
  <c r="R12" i="3" s="1"/>
  <c r="U11" i="3"/>
  <c r="T31" i="3"/>
  <c r="Q30" i="3"/>
  <c r="R30" i="3" s="1"/>
  <c r="J14" i="3"/>
  <c r="H14" i="3" s="1"/>
  <c r="F14" i="3" s="1"/>
  <c r="J18" i="3"/>
  <c r="F18" i="3" s="1"/>
  <c r="J26" i="3"/>
  <c r="F26" i="3" s="1"/>
  <c r="J9" i="3"/>
  <c r="J19" i="3"/>
  <c r="J24" i="3"/>
  <c r="F24" i="3" s="1"/>
  <c r="N31" i="3"/>
  <c r="H17" i="3"/>
  <c r="F17" i="3" s="1"/>
  <c r="R11" i="3"/>
  <c r="F29" i="3"/>
  <c r="F28" i="3"/>
  <c r="R14" i="3"/>
  <c r="U13" i="3"/>
  <c r="U16" i="3"/>
  <c r="P30" i="3"/>
  <c r="R18" i="3"/>
  <c r="U12" i="3"/>
  <c r="Q15" i="3"/>
  <c r="R15" i="3" s="1"/>
  <c r="P8" i="3"/>
  <c r="R10" i="3"/>
  <c r="Q8" i="3"/>
  <c r="R8" i="3" s="1"/>
  <c r="J11" i="3"/>
  <c r="J12" i="3" s="1"/>
  <c r="U26" i="1"/>
  <c r="V26" i="1" s="1"/>
  <c r="U27" i="1"/>
  <c r="Q18" i="1"/>
  <c r="Q14" i="1"/>
  <c r="Q13" i="1"/>
  <c r="O12" i="1"/>
  <c r="Q11" i="1"/>
  <c r="R11" i="1" s="1"/>
  <c r="Q10" i="1"/>
  <c r="R10" i="1" s="1"/>
  <c r="Q8" i="1"/>
  <c r="N16" i="1"/>
  <c r="O30" i="1"/>
  <c r="P30" i="1" s="1"/>
  <c r="U16" i="1"/>
  <c r="V16" i="1" s="1"/>
  <c r="J16" i="1" s="1"/>
  <c r="H16" i="1" s="1"/>
  <c r="F16" i="1" s="1"/>
  <c r="T23" i="1"/>
  <c r="P23" i="1"/>
  <c r="N23" i="1"/>
  <c r="AF12" i="1"/>
  <c r="U9" i="1"/>
  <c r="U17" i="1"/>
  <c r="U19" i="1"/>
  <c r="U20" i="1"/>
  <c r="U21" i="1"/>
  <c r="U22" i="1"/>
  <c r="U23" i="1"/>
  <c r="V23" i="1" s="1"/>
  <c r="U24" i="1"/>
  <c r="U25" i="1"/>
  <c r="U28" i="1"/>
  <c r="U29" i="1"/>
  <c r="T8" i="1"/>
  <c r="T9" i="1"/>
  <c r="T10" i="1"/>
  <c r="T11" i="1"/>
  <c r="T12" i="1"/>
  <c r="T13" i="1"/>
  <c r="T14" i="1"/>
  <c r="T15" i="1"/>
  <c r="T16" i="1"/>
  <c r="T17" i="1"/>
  <c r="T18" i="1"/>
  <c r="T19" i="1"/>
  <c r="T20" i="1"/>
  <c r="T21" i="1"/>
  <c r="T22" i="1"/>
  <c r="T24" i="1"/>
  <c r="T25" i="1"/>
  <c r="T26" i="1"/>
  <c r="T27" i="1"/>
  <c r="T28" i="1"/>
  <c r="T29" i="1"/>
  <c r="T30" i="1"/>
  <c r="U11" i="1" l="1"/>
  <c r="Q12" i="1"/>
  <c r="R12" i="1" s="1"/>
  <c r="U30" i="3"/>
  <c r="V30" i="3" s="1"/>
  <c r="J30" i="3" s="1"/>
  <c r="J13" i="3"/>
  <c r="H12" i="3" s="1"/>
  <c r="F12" i="3" s="1"/>
  <c r="J23" i="3"/>
  <c r="F19" i="3" s="1"/>
  <c r="P31" i="3"/>
  <c r="J16" i="3"/>
  <c r="H16" i="3" s="1"/>
  <c r="F16" i="3" s="1"/>
  <c r="D16" i="3" s="1"/>
  <c r="U8" i="3"/>
  <c r="V8" i="3" s="1"/>
  <c r="V31" i="3" s="1"/>
  <c r="R31" i="3"/>
  <c r="U15" i="3"/>
  <c r="U10" i="1"/>
  <c r="V10" i="1" s="1"/>
  <c r="U14" i="1"/>
  <c r="V14" i="1" s="1"/>
  <c r="J14" i="1" s="1"/>
  <c r="H14" i="1" s="1"/>
  <c r="F14" i="1" s="1"/>
  <c r="R14" i="1"/>
  <c r="U18" i="1"/>
  <c r="R18" i="1"/>
  <c r="U8" i="1"/>
  <c r="V8" i="1" s="1"/>
  <c r="J8" i="1" s="1"/>
  <c r="R8" i="1"/>
  <c r="U13" i="1"/>
  <c r="R13" i="1"/>
  <c r="U15" i="1"/>
  <c r="V15" i="1" s="1"/>
  <c r="J15" i="1" s="1"/>
  <c r="H15" i="1" s="1"/>
  <c r="F15" i="1" s="1"/>
  <c r="U12" i="1"/>
  <c r="M30" i="1"/>
  <c r="P29" i="1"/>
  <c r="N29" i="1"/>
  <c r="V29" i="1"/>
  <c r="J29" i="1" s="1"/>
  <c r="F29" i="1" s="1"/>
  <c r="P28" i="1"/>
  <c r="N28" i="1"/>
  <c r="P27" i="1"/>
  <c r="N27" i="1"/>
  <c r="V27" i="1"/>
  <c r="P26" i="1"/>
  <c r="N26" i="1"/>
  <c r="P25" i="1"/>
  <c r="N25" i="1"/>
  <c r="P24" i="1"/>
  <c r="N24" i="1"/>
  <c r="V24" i="1"/>
  <c r="P22" i="1"/>
  <c r="V22" i="1"/>
  <c r="V21" i="1"/>
  <c r="P21" i="1"/>
  <c r="N21" i="1"/>
  <c r="P20" i="1"/>
  <c r="N20" i="1"/>
  <c r="V20" i="1"/>
  <c r="P19" i="1"/>
  <c r="N19" i="1"/>
  <c r="P18" i="1"/>
  <c r="V18" i="1"/>
  <c r="J18" i="1" s="1"/>
  <c r="P17" i="1"/>
  <c r="N17" i="1"/>
  <c r="V17" i="1"/>
  <c r="J17" i="1" s="1"/>
  <c r="H17" i="1" s="1"/>
  <c r="F17" i="1" s="1"/>
  <c r="D16" i="1" s="1"/>
  <c r="P16" i="1"/>
  <c r="P15" i="1"/>
  <c r="N15" i="1"/>
  <c r="P14" i="1"/>
  <c r="N14" i="1"/>
  <c r="P13" i="1"/>
  <c r="N13" i="1"/>
  <c r="AI12" i="1"/>
  <c r="AH12" i="1"/>
  <c r="AG12" i="1"/>
  <c r="AE12" i="1"/>
  <c r="W12" i="1"/>
  <c r="W31" i="1" s="1"/>
  <c r="P12" i="1"/>
  <c r="N12" i="1"/>
  <c r="P11" i="1"/>
  <c r="N11" i="1"/>
  <c r="V11" i="1"/>
  <c r="J11" i="1" s="1"/>
  <c r="P10" i="1"/>
  <c r="P9" i="1"/>
  <c r="V9" i="1"/>
  <c r="P8" i="1"/>
  <c r="N8" i="1"/>
  <c r="Q30" i="1" l="1"/>
  <c r="R30" i="1" s="1"/>
  <c r="N30" i="1"/>
  <c r="H18" i="3"/>
  <c r="F30" i="3"/>
  <c r="D18" i="3" s="1"/>
  <c r="B18" i="3" s="1"/>
  <c r="J15" i="3"/>
  <c r="H15" i="3" s="1"/>
  <c r="F15" i="3" s="1"/>
  <c r="D12" i="3" s="1"/>
  <c r="J8" i="3"/>
  <c r="H8" i="3" s="1"/>
  <c r="R31" i="1"/>
  <c r="P31" i="1"/>
  <c r="J26" i="1"/>
  <c r="F26" i="1" s="1"/>
  <c r="J9" i="1"/>
  <c r="F18" i="1"/>
  <c r="N10" i="1"/>
  <c r="V12" i="1"/>
  <c r="J12" i="1" s="1"/>
  <c r="N22" i="1"/>
  <c r="V25" i="1"/>
  <c r="J24" i="1" s="1"/>
  <c r="F24" i="1" s="1"/>
  <c r="V13" i="1"/>
  <c r="J13" i="1" s="1"/>
  <c r="V19" i="1"/>
  <c r="J19" i="1" s="1"/>
  <c r="J23" i="1"/>
  <c r="V28" i="1"/>
  <c r="J28" i="1" s="1"/>
  <c r="F28" i="1" s="1"/>
  <c r="N9" i="1"/>
  <c r="N31" i="1" s="1"/>
  <c r="N18" i="1"/>
  <c r="U30" i="1" l="1"/>
  <c r="V30" i="1" s="1"/>
  <c r="J30" i="1" s="1"/>
  <c r="F30" i="1" s="1"/>
  <c r="J31" i="3"/>
  <c r="F8" i="3"/>
  <c r="D8" i="3" s="1"/>
  <c r="H31" i="3"/>
  <c r="V31" i="1"/>
  <c r="J31" i="1"/>
  <c r="F19" i="1"/>
  <c r="D18" i="1" s="1"/>
  <c r="B18" i="1" s="1"/>
  <c r="H12" i="1"/>
  <c r="F12" i="1" s="1"/>
  <c r="D12" i="1" s="1"/>
  <c r="H8" i="1"/>
  <c r="H18" i="1"/>
  <c r="F31" i="3" l="1"/>
  <c r="H31" i="1"/>
  <c r="F8" i="1"/>
  <c r="F31" i="1" s="1"/>
  <c r="A8" i="3" l="1"/>
  <c r="B8" i="3"/>
  <c r="D31" i="3"/>
  <c r="D8" i="1"/>
  <c r="A31" i="3" l="1"/>
  <c r="B8" i="1"/>
  <c r="A8" i="1" s="1"/>
  <c r="D31" i="1"/>
  <c r="A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Alejandro Hernández Agudelo</author>
  </authors>
  <commentList>
    <comment ref="M7" authorId="0" shapeId="0" xr:uid="{806F949A-39F1-4EA5-A372-9834605EDD0F}">
      <text>
        <r>
          <rPr>
            <b/>
            <sz val="9"/>
            <color indexed="81"/>
            <rFont val="Tahoma"/>
            <family val="2"/>
          </rPr>
          <t>Alejandro Hernández Agudelo:</t>
        </r>
        <r>
          <rPr>
            <sz val="9"/>
            <color indexed="81"/>
            <rFont val="Tahoma"/>
            <family val="2"/>
          </rPr>
          <t xml:space="preserve">
</t>
        </r>
        <r>
          <rPr>
            <sz val="12"/>
            <color indexed="81"/>
            <rFont val="Aptos Narrow"/>
            <family val="2"/>
            <scheme val="minor"/>
          </rPr>
          <t xml:space="preserve">Diligenciar campo de acuerdo al trimestre informado:
</t>
        </r>
        <r>
          <rPr>
            <b/>
            <sz val="12"/>
            <color indexed="81"/>
            <rFont val="Aptos Narrow"/>
            <family val="2"/>
            <scheme val="minor"/>
          </rPr>
          <t>T1: Enero, febrero, marzo</t>
        </r>
        <r>
          <rPr>
            <sz val="12"/>
            <color indexed="81"/>
            <rFont val="Aptos Narrow"/>
            <family val="2"/>
            <scheme val="minor"/>
          </rPr>
          <t>.
T2: Abril, mayo, junio.
T3: Julio, agosto, septiembre.
T4: Octubre, noviembre, diciembre.</t>
        </r>
      </text>
    </comment>
    <comment ref="O7" authorId="0" shapeId="0" xr:uid="{2E0DBBEE-37DB-432B-9E9C-A7B924E353F6}">
      <text>
        <r>
          <rPr>
            <b/>
            <sz val="9"/>
            <color indexed="81"/>
            <rFont val="Tahoma"/>
            <family val="2"/>
          </rPr>
          <t>Alejandro Hernández Agudelo:</t>
        </r>
        <r>
          <rPr>
            <sz val="9"/>
            <color indexed="81"/>
            <rFont val="Tahoma"/>
            <family val="2"/>
          </rPr>
          <t xml:space="preserve">
</t>
        </r>
        <r>
          <rPr>
            <sz val="12"/>
            <color indexed="81"/>
            <rFont val="Aptos Narrow"/>
            <family val="2"/>
            <scheme val="minor"/>
          </rPr>
          <t xml:space="preserve">Diligenciar campo de acuerdo al trimestre informado:
T1: Enero, febrero, marzo.
</t>
        </r>
        <r>
          <rPr>
            <b/>
            <sz val="12"/>
            <color indexed="81"/>
            <rFont val="Aptos Narrow"/>
            <family val="2"/>
            <scheme val="minor"/>
          </rPr>
          <t>T2: Abril, mayo, junio.</t>
        </r>
        <r>
          <rPr>
            <sz val="12"/>
            <color indexed="81"/>
            <rFont val="Aptos Narrow"/>
            <family val="2"/>
            <scheme val="minor"/>
          </rPr>
          <t xml:space="preserve">
T3: Julio, agosto, septiembre.
T4: Octubre, noviembre, diciembre.</t>
        </r>
      </text>
    </comment>
    <comment ref="Q7" authorId="0" shapeId="0" xr:uid="{94B78309-A1A9-4A0F-87D3-835A809357CB}">
      <text>
        <r>
          <rPr>
            <b/>
            <sz val="9"/>
            <color indexed="81"/>
            <rFont val="Tahoma"/>
            <family val="2"/>
          </rPr>
          <t>Alejandro Hernández Agudelo:</t>
        </r>
        <r>
          <rPr>
            <sz val="9"/>
            <color indexed="81"/>
            <rFont val="Tahoma"/>
            <family val="2"/>
          </rPr>
          <t xml:space="preserve">
</t>
        </r>
        <r>
          <rPr>
            <sz val="12"/>
            <color indexed="81"/>
            <rFont val="Aptos Narrow"/>
            <family val="2"/>
            <scheme val="minor"/>
          </rPr>
          <t xml:space="preserve">Diligenciar campo de acuerdo al trimestre informado:
T1: Enero, febrero, marzo.
T2: Abril, mayo, junio.
</t>
        </r>
        <r>
          <rPr>
            <b/>
            <sz val="12"/>
            <color indexed="81"/>
            <rFont val="Aptos Narrow"/>
            <family val="2"/>
            <scheme val="minor"/>
          </rPr>
          <t>T3: Julio, agosto, septiembre.</t>
        </r>
        <r>
          <rPr>
            <sz val="12"/>
            <color indexed="81"/>
            <rFont val="Aptos Narrow"/>
            <family val="2"/>
            <scheme val="minor"/>
          </rPr>
          <t xml:space="preserve">
T4: Octubre, noviembre, diciembre.</t>
        </r>
      </text>
    </comment>
    <comment ref="S7" authorId="0" shapeId="0" xr:uid="{996BAF37-53CF-41CD-9BC9-29AFE0502DA9}">
      <text>
        <r>
          <rPr>
            <b/>
            <sz val="9"/>
            <color indexed="81"/>
            <rFont val="Tahoma"/>
            <family val="2"/>
          </rPr>
          <t>Alejandro Hernández Agudelo:</t>
        </r>
        <r>
          <rPr>
            <sz val="9"/>
            <color indexed="81"/>
            <rFont val="Tahoma"/>
            <family val="2"/>
          </rPr>
          <t xml:space="preserve">
</t>
        </r>
        <r>
          <rPr>
            <sz val="12"/>
            <color indexed="81"/>
            <rFont val="Aptos Narrow"/>
            <family val="2"/>
            <scheme val="minor"/>
          </rPr>
          <t xml:space="preserve">Diligenciar campo de acuerdo al trimestre informado:
T1: Enero, febrero, marzo.
T2: Abril, mayo, junio.
T3: Julio, agosto, septiembre.
</t>
        </r>
        <r>
          <rPr>
            <b/>
            <sz val="12"/>
            <color indexed="81"/>
            <rFont val="Aptos Narrow"/>
            <family val="2"/>
            <scheme val="minor"/>
          </rPr>
          <t>T4: Octubre, noviembre, diciembre.</t>
        </r>
      </text>
    </comment>
    <comment ref="AE12" authorId="0" shapeId="0" xr:uid="{F4BCCFC2-8BF5-4A11-822F-95F9886576B0}">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AF12" authorId="0" shapeId="0" xr:uid="{9EE459FC-2D12-4C42-8EC0-B58F27171E28}">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AG12" authorId="0" shapeId="0" xr:uid="{E9158A0F-3ABB-4262-B06F-09D1AE081BB2}">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AH12" authorId="0" shapeId="0" xr:uid="{6BA9E73E-3E2B-474B-B6CD-9F5B167A045E}">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AI12" authorId="0" shapeId="0" xr:uid="{A3C49126-461D-43D2-AE7A-E2DC4ABF3B8A}">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O30" authorId="0" shapeId="0" xr:uid="{2E80BDBD-1BF1-4F80-9E44-8159D8BAB637}">
      <text>
        <r>
          <rPr>
            <b/>
            <sz val="9"/>
            <color indexed="81"/>
            <rFont val="Tahoma"/>
            <family val="2"/>
          </rPr>
          <t>Alejandro Hernández Agudelo:</t>
        </r>
        <r>
          <rPr>
            <sz val="9"/>
            <color indexed="81"/>
            <rFont val="Tahoma"/>
            <family val="2"/>
          </rPr>
          <t xml:space="preserve">
1) Renovación = 30; 7,5% x período 
2) Mentes = 30; 7,5% x período
3) ERP = 40; 10% x período 
7/6/24
1) 7,5%
2) 0%
3) 9%
Seguimiento: 0,165</t>
        </r>
      </text>
    </comment>
    <comment ref="Q30" authorId="0" shapeId="0" xr:uid="{09E140EC-09AC-4738-A4C1-A1D5083F8B6B}">
      <text>
        <r>
          <rPr>
            <b/>
            <sz val="9"/>
            <color indexed="81"/>
            <rFont val="Tahoma"/>
            <family val="2"/>
          </rPr>
          <t>Alejandro Hernández Agudelo:</t>
        </r>
        <r>
          <rPr>
            <sz val="9"/>
            <color indexed="81"/>
            <rFont val="Tahoma"/>
            <family val="2"/>
          </rPr>
          <t xml:space="preserve">
1) Renovación = 30; 7,5% x período 
2) Mentes = 30; 7,5% x período
3) ERP = 40; 10% x período </t>
        </r>
      </text>
    </comment>
    <comment ref="S30" authorId="0" shapeId="0" xr:uid="{76AA1714-C1C8-4054-9E9E-A5128C166812}">
      <text>
        <r>
          <rPr>
            <b/>
            <sz val="9"/>
            <color indexed="81"/>
            <rFont val="Tahoma"/>
            <family val="2"/>
          </rPr>
          <t>Alejandro Hernández Agudelo:</t>
        </r>
        <r>
          <rPr>
            <sz val="9"/>
            <color indexed="81"/>
            <rFont val="Tahoma"/>
            <family val="2"/>
          </rPr>
          <t xml:space="preserve">
1) Renovación = 30; 7,5% x período 
2) Mentes = 30; 7,5% x período
3) ERP = 40; 10% x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Alejandro Hernández Agudelo</author>
    <author>tc={6C643410-252F-45AC-9BDB-FF99996D0254}</author>
    <author>tc={EA995241-EC46-4819-8B37-03E1D8AF760C}</author>
    <author>tc={0784E71E-87E1-4BF6-B679-871D2AC49AE4}</author>
    <author>tc={64AE0821-8ACB-4529-8352-696D642E2CB0}</author>
    <author>tc={03763A7F-C09D-4157-8C10-33962B3AD065}</author>
    <author>tc={7C4E9B76-34DC-4797-8DB6-8B796F25D1CA}</author>
    <author>tc={7B0A5261-6514-4C0D-9734-B0F3016D510C}</author>
    <author>tc={6B4C1FAF-3D0C-411B-8063-5B3D62A085A2}</author>
    <author>tc={83926752-F7FA-4386-BF41-D98CA6A434C4}</author>
    <author>tc={6894FDE3-7F22-4E72-B357-39BB257897F8}</author>
    <author>tc={011A6DEA-A7E8-4FBB-B939-115E83953EF1}</author>
  </authors>
  <commentList>
    <comment ref="M7" authorId="0" shapeId="0" xr:uid="{5A344B34-3C6A-4801-94EF-C90AA1470DB6}">
      <text>
        <r>
          <rPr>
            <b/>
            <sz val="9"/>
            <color indexed="81"/>
            <rFont val="Tahoma"/>
            <family val="2"/>
          </rPr>
          <t>Alejandro Hernández Agudelo:</t>
        </r>
        <r>
          <rPr>
            <sz val="9"/>
            <color indexed="81"/>
            <rFont val="Tahoma"/>
            <family val="2"/>
          </rPr>
          <t xml:space="preserve">
</t>
        </r>
        <r>
          <rPr>
            <sz val="12"/>
            <color indexed="81"/>
            <rFont val="Aptos Narrow"/>
            <family val="2"/>
            <scheme val="minor"/>
          </rPr>
          <t xml:space="preserve">Diligenciar campo de acuerdo al trimestre informado:
</t>
        </r>
        <r>
          <rPr>
            <b/>
            <sz val="12"/>
            <color indexed="81"/>
            <rFont val="Aptos Narrow"/>
            <family val="2"/>
            <scheme val="minor"/>
          </rPr>
          <t>T1: Enero, febrero, marzo</t>
        </r>
        <r>
          <rPr>
            <sz val="12"/>
            <color indexed="81"/>
            <rFont val="Aptos Narrow"/>
            <family val="2"/>
            <scheme val="minor"/>
          </rPr>
          <t>.
T2: Abril, mayo, junio.
T3: Julio, agosto, septiembre.
T4: Octubre, noviembre, diciembre.</t>
        </r>
      </text>
    </comment>
    <comment ref="O7" authorId="0" shapeId="0" xr:uid="{193DAA04-A17C-4392-9DD0-CFDE73953DE3}">
      <text>
        <r>
          <rPr>
            <b/>
            <sz val="9"/>
            <color indexed="81"/>
            <rFont val="Tahoma"/>
            <family val="2"/>
          </rPr>
          <t>Alejandro Hernández Agudelo:</t>
        </r>
        <r>
          <rPr>
            <sz val="9"/>
            <color indexed="81"/>
            <rFont val="Tahoma"/>
            <family val="2"/>
          </rPr>
          <t xml:space="preserve">
</t>
        </r>
        <r>
          <rPr>
            <sz val="12"/>
            <color indexed="81"/>
            <rFont val="Aptos Narrow"/>
            <family val="2"/>
            <scheme val="minor"/>
          </rPr>
          <t xml:space="preserve">Diligenciar campo de acuerdo al trimestre informado:
T1: Enero, febrero, marzo.
</t>
        </r>
        <r>
          <rPr>
            <b/>
            <sz val="12"/>
            <color indexed="81"/>
            <rFont val="Aptos Narrow"/>
            <family val="2"/>
            <scheme val="minor"/>
          </rPr>
          <t>T2: Abril, mayo, junio.</t>
        </r>
        <r>
          <rPr>
            <sz val="12"/>
            <color indexed="81"/>
            <rFont val="Aptos Narrow"/>
            <family val="2"/>
            <scheme val="minor"/>
          </rPr>
          <t xml:space="preserve">
T3: Julio, agosto, septiembre.
T4: Octubre, noviembre, diciembre.</t>
        </r>
      </text>
    </comment>
    <comment ref="Q7" authorId="0" shapeId="0" xr:uid="{045C1BA6-3034-41FC-ABB8-58B8FB9CADBF}">
      <text>
        <r>
          <rPr>
            <b/>
            <sz val="9"/>
            <color indexed="81"/>
            <rFont val="Tahoma"/>
            <family val="2"/>
          </rPr>
          <t>Alejandro Hernández Agudelo:</t>
        </r>
        <r>
          <rPr>
            <sz val="9"/>
            <color indexed="81"/>
            <rFont val="Tahoma"/>
            <family val="2"/>
          </rPr>
          <t xml:space="preserve">
</t>
        </r>
        <r>
          <rPr>
            <sz val="12"/>
            <color indexed="81"/>
            <rFont val="Aptos Narrow"/>
            <family val="2"/>
            <scheme val="minor"/>
          </rPr>
          <t xml:space="preserve">Diligenciar campo de acuerdo al trimestre informado:
T1: Enero, febrero, marzo.
T2: Abril, mayo, junio.
</t>
        </r>
        <r>
          <rPr>
            <b/>
            <sz val="12"/>
            <color indexed="81"/>
            <rFont val="Aptos Narrow"/>
            <family val="2"/>
            <scheme val="minor"/>
          </rPr>
          <t>T3: Julio, agosto, septiembre.</t>
        </r>
        <r>
          <rPr>
            <sz val="12"/>
            <color indexed="81"/>
            <rFont val="Aptos Narrow"/>
            <family val="2"/>
            <scheme val="minor"/>
          </rPr>
          <t xml:space="preserve">
T4: Octubre, noviembre, diciembre.</t>
        </r>
      </text>
    </comment>
    <comment ref="S7" authorId="0" shapeId="0" xr:uid="{63C9E8B4-15F9-4792-AD2D-30FB0B51F36D}">
      <text>
        <r>
          <rPr>
            <b/>
            <sz val="9"/>
            <color indexed="81"/>
            <rFont val="Tahoma"/>
            <family val="2"/>
          </rPr>
          <t>Alejandro Hernández Agudelo:</t>
        </r>
        <r>
          <rPr>
            <sz val="9"/>
            <color indexed="81"/>
            <rFont val="Tahoma"/>
            <family val="2"/>
          </rPr>
          <t xml:space="preserve">
</t>
        </r>
        <r>
          <rPr>
            <sz val="12"/>
            <color indexed="81"/>
            <rFont val="Aptos Narrow"/>
            <family val="2"/>
            <scheme val="minor"/>
          </rPr>
          <t xml:space="preserve">Diligenciar campo de acuerdo al trimestre informado:
T1: Enero, febrero, marzo.
T2: Abril, mayo, junio.
T3: Julio, agosto, septiembre.
</t>
        </r>
        <r>
          <rPr>
            <b/>
            <sz val="12"/>
            <color indexed="81"/>
            <rFont val="Aptos Narrow"/>
            <family val="2"/>
            <scheme val="minor"/>
          </rPr>
          <t>T4: Octubre, noviembre, diciembre.</t>
        </r>
      </text>
    </comment>
    <comment ref="AE12" authorId="0" shapeId="0" xr:uid="{2B37C13F-4420-4920-A8DD-C26904EB8C6B}">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AF12" authorId="0" shapeId="0" xr:uid="{99CD09E0-6F54-4C62-89C6-7FD097412420}">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AG12" authorId="0" shapeId="0" xr:uid="{34683EAA-DE41-4DE0-BB25-7606246F1A5C}">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AI12" authorId="0" shapeId="0" xr:uid="{81F24A15-3EBF-4F0C-9A8B-A6D1BA52B8C9}">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AK12" authorId="0" shapeId="0" xr:uid="{3D75687A-DF3C-4FB0-B268-EB68D3B741D2}">
      <text>
        <r>
          <rPr>
            <b/>
            <sz val="12"/>
            <color indexed="81"/>
            <rFont val="Aptos Narrow"/>
            <family val="2"/>
            <scheme val="minor"/>
          </rPr>
          <t>Alejandro Hernández Agudelo:</t>
        </r>
        <r>
          <rPr>
            <sz val="12"/>
            <color indexed="81"/>
            <rFont val="Aptos Narrow"/>
            <family val="2"/>
            <scheme val="minor"/>
          </rPr>
          <t xml:space="preserve">
No se diligencia este espacio.</t>
        </r>
      </text>
    </comment>
    <comment ref="AK13" authorId="1" shapeId="0" xr:uid="{6C643410-252F-45AC-9BDB-FF99996D0254}">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Camilo Tascón Castaño 
Pendientes y Retos</t>
      </text>
    </comment>
    <comment ref="AK14" authorId="2" shapeId="0" xr:uid="{EA995241-EC46-4819-8B37-03E1D8AF760C}">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Camilo Tascón Castaño 
Pendientes y Retos</t>
      </text>
    </comment>
    <comment ref="AK15" authorId="3" shapeId="0" xr:uid="{0784E71E-87E1-4BF6-B679-871D2AC49AE4}">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Camilo Tascón Castaño 
Pendientes y Retos</t>
      </text>
    </comment>
    <comment ref="AJ16" authorId="4" shapeId="0" xr:uid="{64AE0821-8ACB-4529-8352-696D642E2CB0}">
      <text>
        <t>[Comentario encadenado]
Su versión de Excel le permite leer este comentario encadenado; sin embargo, las ediciones que se apliquen se quitarán si el archivo se abre en una versión más reciente de Excel. Más información: https://go.microsoft.com/fwlink/?linkid=870924
Comentario:
    @Juan Camilo Tascón Castaño 
Pendientes logros 
.</t>
      </text>
    </comment>
    <comment ref="AK16" authorId="5" shapeId="0" xr:uid="{03763A7F-C09D-4157-8C10-33962B3AD065}">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Camilo Tascón Castaño 
Pendientes y Retos</t>
      </text>
    </comment>
    <comment ref="AK17" authorId="6" shapeId="0" xr:uid="{7C4E9B76-34DC-4797-8DB6-8B796F25D1CA}">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Camilo Tascón Castaño 
Pendientes y Retos</t>
      </text>
    </comment>
    <comment ref="AG18" authorId="7" shapeId="0" xr:uid="{7B0A5261-6514-4C0D-9734-B0F3016D510C}">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Camilo Tascón Castaño 
¿Para este período no hay evidencias?</t>
      </text>
    </comment>
    <comment ref="AJ18" authorId="8" shapeId="0" xr:uid="{6B4C1FAF-3D0C-411B-8063-5B3D62A085A2}">
      <text>
        <t>[Comentario encadenado]
Su versión de Excel le permite leer este comentario encadenado; sin embargo, las ediciones que se apliquen se quitarán si el archivo se abre en una versión más reciente de Excel. Más información: https://go.microsoft.com/fwlink/?linkid=870924
Comentario:
    @Juan Camilo Tascón Castaño 
Pendientes los logros y retos.</t>
      </text>
    </comment>
    <comment ref="AK18" authorId="9" shapeId="0" xr:uid="{83926752-F7FA-4386-BF41-D98CA6A434C4}">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Camilo Tascón Castaño 
Pendientes y Retos</t>
      </text>
    </comment>
    <comment ref="AG21" authorId="10" shapeId="0" xr:uid="{6894FDE3-7F22-4E72-B357-39BB257897F8}">
      <text>
        <t>[Comentario encadenado]
Su versión de Excel le permite leer este comentario encadenado; sin embargo, las ediciones que se apliquen se quitarán si el archivo se abre en una versión más reciente de Excel. Más información: https://go.microsoft.com/fwlink/?linkid=870924
Comentario:
    @Adriana Maria Lopez 
Por favor terminar de actualizar.</t>
      </text>
    </comment>
    <comment ref="Z28" authorId="11" shapeId="0" xr:uid="{011A6DEA-A7E8-4FBB-B939-115E83953EF1}">
      <text>
        <t>[Comentario encadenado]
Su versión de Excel le permite leer este comentario encadenado; sin embargo, las ediciones que se apliquen se quitarán si el archivo se abre en una versión más reciente de Excel. Más información: https://go.microsoft.com/fwlink/?linkid=870924
Comentario:
    09/10/2024
Acá voy</t>
      </text>
    </comment>
    <comment ref="O30" authorId="0" shapeId="0" xr:uid="{E857B7E9-9599-4783-B156-0D41F49A260A}">
      <text>
        <r>
          <rPr>
            <b/>
            <sz val="9"/>
            <color indexed="81"/>
            <rFont val="Tahoma"/>
            <family val="2"/>
          </rPr>
          <t>Alejandro Hernández Agudelo:</t>
        </r>
        <r>
          <rPr>
            <sz val="9"/>
            <color indexed="81"/>
            <rFont val="Tahoma"/>
            <family val="2"/>
          </rPr>
          <t xml:space="preserve">
1) Renovación = 30; 7,5% x período 
2) Mentes = 30; 7,5% x período
3) ERP = 40; 10% x período 
7/6/24
1) 7,5%
2) 0%
3) 9%
Seguimiento: 0,165</t>
        </r>
      </text>
    </comment>
    <comment ref="Q30" authorId="0" shapeId="0" xr:uid="{13665704-5F6B-420A-A2DA-C2A596CD4D1B}">
      <text>
        <r>
          <rPr>
            <b/>
            <sz val="9"/>
            <color indexed="81"/>
            <rFont val="Tahoma"/>
            <family val="2"/>
          </rPr>
          <t>Alejandro Hernández Agudelo:</t>
        </r>
        <r>
          <rPr>
            <sz val="9"/>
            <color indexed="81"/>
            <rFont val="Tahoma"/>
            <family val="2"/>
          </rPr>
          <t xml:space="preserve">
1) Renovación = 30; 7,5% x período 
2) Mentes = 30; 7,5% x período
3) ERP = 40; 10% x período </t>
        </r>
      </text>
    </comment>
    <comment ref="S30" authorId="0" shapeId="0" xr:uid="{E4B7FB54-0DE3-4BC4-8316-C15ABE8D4D18}">
      <text>
        <r>
          <rPr>
            <b/>
            <sz val="9"/>
            <color indexed="81"/>
            <rFont val="Tahoma"/>
            <family val="2"/>
          </rPr>
          <t>Alejandro Hernández Agudelo:</t>
        </r>
        <r>
          <rPr>
            <sz val="9"/>
            <color indexed="81"/>
            <rFont val="Tahoma"/>
            <family val="2"/>
          </rPr>
          <t xml:space="preserve">
1) Renovación = 30; 7,5% x período 
2) Mentes = 30; 7,5% x período
3) ERP = 40; 10% x período 
7/6/24
1) 7,5%
2) 0%
3) 9%
Seguimiento: 0,165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Andrés Felipe Gallego Soto</author>
    <author>tc={9C923DF9-50A7-471F-BAF4-66E5EA0203C1}</author>
  </authors>
  <commentList>
    <comment ref="F18" authorId="0" shapeId="0" xr:uid="{493A9219-CF9C-4CA3-9B43-3BD0D4D8C660}">
      <text>
        <r>
          <rPr>
            <b/>
            <sz val="9"/>
            <color indexed="81"/>
            <rFont val="Tahoma"/>
            <charset val="1"/>
          </rPr>
          <t>sobre que</t>
        </r>
      </text>
    </comment>
    <comment ref="I31" authorId="1" shapeId="0" xr:uid="{9C923DF9-50A7-471F-BAF4-66E5EA0203C1}">
      <text>
        <t>[Comentario encadenado]
Su versión de Excel le permite leer este comentario encadenado; sin embargo, las ediciones que se apliquen se quitarán si el archivo se abre en una versión más reciente de Excel. Más información: https://go.microsoft.com/fwlink/?linkid=870924
Comentario:
    09/10/2024
Acá voy</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<sst xmlns="http://schemas.openxmlformats.org/spreadsheetml/2006/main" count="805" uniqueCount="383">
  <si>
    <t>Vigencia:</t>
  </si>
  <si>
    <t>Trimestre Evaluado:</t>
  </si>
  <si>
    <t>PLAN DE ACCIÓN
2024</t>
  </si>
  <si>
    <t>Código</t>
  </si>
  <si>
    <t>GDE-FR-05</t>
  </si>
  <si>
    <t>Período Evaluado:</t>
  </si>
  <si>
    <t>Julio</t>
  </si>
  <si>
    <t>Abril - Mayo - Junio</t>
  </si>
  <si>
    <t>Objetivo:</t>
  </si>
  <si>
    <t>Realizar seguimiento a las metas establecidas para la anualidad.</t>
  </si>
  <si>
    <t>Versión</t>
  </si>
  <si>
    <t>Realizado por:</t>
  </si>
  <si>
    <t>Oficina de Planeación Institucional:
Alejandro Hernández Agudelo
Janeth Gutiérrez Díaz</t>
  </si>
  <si>
    <t>Página</t>
  </si>
  <si>
    <t>1 de 1</t>
  </si>
  <si>
    <t>Avance Plan de Acción</t>
  </si>
  <si>
    <t>Ponderado 
Dimensiones</t>
  </si>
  <si>
    <t>Dimensión</t>
  </si>
  <si>
    <t>Avance Dimensión</t>
  </si>
  <si>
    <t>Componente</t>
  </si>
  <si>
    <t>Avance Componente</t>
  </si>
  <si>
    <t>Programas</t>
  </si>
  <si>
    <t>Avance 
Programa</t>
  </si>
  <si>
    <t>Proyectos</t>
  </si>
  <si>
    <t>Avance 
Proyecto</t>
  </si>
  <si>
    <t xml:space="preserve">INDICADORES </t>
  </si>
  <si>
    <t>Unidad de medida</t>
  </si>
  <si>
    <t>T1</t>
  </si>
  <si>
    <t>% T1</t>
  </si>
  <si>
    <t>T2</t>
  </si>
  <si>
    <t>% T2</t>
  </si>
  <si>
    <t>T3</t>
  </si>
  <si>
    <t>% T3</t>
  </si>
  <si>
    <t>T4</t>
  </si>
  <si>
    <t>% T4</t>
  </si>
  <si>
    <t>Total Año</t>
  </si>
  <si>
    <t>% Indicador Total</t>
  </si>
  <si>
    <t>Ponderación</t>
  </si>
  <si>
    <t>Meta
(2024)</t>
  </si>
  <si>
    <t>Acciones a realizar 2024</t>
  </si>
  <si>
    <t>Dependencias
Responsable / Corresponsable</t>
  </si>
  <si>
    <t>Ruta Evidencias T1</t>
  </si>
  <si>
    <t>Ruta Evidencias T2</t>
  </si>
  <si>
    <t>Ruta Evidencias T3</t>
  </si>
  <si>
    <t>Ruta Evidencias T4</t>
  </si>
  <si>
    <t>Acciones realizadas durante el trimestre evaluado 
Trimestre 1
(Enero - Febrero - Marzo)</t>
  </si>
  <si>
    <t>Acciones realizadas durante el trimestre evaluado 
Trimestre 2
(Abril - Mayo - Junio)</t>
  </si>
  <si>
    <t>Acciones realizadas durante el trimestre evaluado 
Trimestre 3
(Julio - Agosto - Septiembre)</t>
  </si>
  <si>
    <t>Acciones realizadas durante el trimestre evaluado 
Trimestre 4
(Octubre - Noviembre - Diciembre)</t>
  </si>
  <si>
    <t>Acciones realizadas 
Final</t>
  </si>
  <si>
    <t>01. Promoción del acceso a educación terciaria</t>
  </si>
  <si>
    <t>1. Articulación con la educación básica, secundaria y media</t>
  </si>
  <si>
    <t>1. Fortalecimiento del Plan de Vida</t>
  </si>
  <si>
    <t>1. Semestre Cero</t>
  </si>
  <si>
    <t>1. Número de estudiantes beneficiaros</t>
  </si>
  <si>
    <t>Número</t>
  </si>
  <si>
    <t>- Planear y  desarrollar cronogramas para implementar el programa Semestre Cero.
- Adelantar procesos contractuales y/o alianzas para la adquisición de los recursos necesarios para poner en marcha el programa Semestre Cero.
- Llevar a cabo procesos de convocatoria, selección y adjudicación de beneficios a estudiantes de la educación media y a recién egresados del bachillerato.
- Proveer de formación y/o acompañamiento a los beneficiarios del programa.
- Evaluar los resultados del programa implementado.</t>
  </si>
  <si>
    <t xml:space="preserve">Subdirección de  Proyectos </t>
  </si>
  <si>
    <t xml:space="preserve"> I1 #Estudiantes</t>
  </si>
  <si>
    <t>I1 #Estudiantes</t>
  </si>
  <si>
    <t>Se presentó propuesta a la secretaria de educación para uso de los recursos disponibles en el programa Semestre Cero vigencia 2024.
Una vez aprobada la propuesta para el uso de recursos en el programa semestre cero, se consolido documento con los lineamientos para solicitar propuestas a Universidades interesadas en participar en el proceso de ejecución del programa.
Se realizó ejercicio de contacto con los municipios priorizados para el desarrollo del programa de fortalecimiento en competencias básicas para preparación en presentación de pruebas saber icfes 11°.
Se iniciaron procesos de inducción con los grupos conformados por parte de los municipios priorizados, es importante dejar constancia que el proceso de consolidación de los grupos y estudiantes a atender se mantendrá durante el mes de abril para iniciar con el proceso de ejecución del programa.</t>
  </si>
  <si>
    <t>Descargar la información respectiva al período.</t>
  </si>
  <si>
    <t>2 Formación de capacidades</t>
  </si>
  <si>
    <t>2. Número de estudiantes acompañados</t>
  </si>
  <si>
    <t>13000</t>
  </si>
  <si>
    <t>- Planear y  desarrollar cronogramas para implementar los programas de formación de capacidades.
- Adelantar procesos contractuales y/o alianzas para la adquisición de los recursos necesarios para ejecutar los programas de formación de capacidades.
- Llevar a cabo procesos de convocatoria, selección y adjudicación de beneficios a la comunidad general o al público objetivo.
- Proveer de formación  y/o acompañamiento a los beneficiarios del programa.
- Evaluar los resultados del programa implementado.</t>
  </si>
  <si>
    <t xml:space="preserve"> I2 #EstAcompañados</t>
  </si>
  <si>
    <t>I2 #EstAcompañados</t>
  </si>
  <si>
    <t>La Corporación envió correo en la búsqueda de articulación con la Administración Departamental - Secretaría de Educación para poner en conocimiento de los recursos que se requerían del SESA y así poder recibir los lineamientos de operación de los programas y proyectos en el departamento de Antioquia en concordancia con el Plan de Desarrollo y las estrategias diseñadas en educación superior para los próximos 4 años.
Participamos de audiencia Pública citada por la asamblea departamental para precisar el estado del SESA. El 14 de marzo participamos en mesa de trabajo con el diputado Jorge Correa Betancur.</t>
  </si>
  <si>
    <t>3. Número de docentes acompañados</t>
  </si>
  <si>
    <t>100</t>
  </si>
  <si>
    <t>- Planear y  desarrollar cronogramas para implementar los programas de formación de docentes.
- Adelantar procesos contractuales y/o alianzas para la adquisición de los recursos necesarios para ejecutar los programas de formación de docentes.
- Llevar a cabo procesos de convocatoria, selección y adjudicación de beneficios a la comunidad de docentes del departamento.
- Proveer de formación  y/o acompañamiento a los beneficiarios del programa.
- Evaluar los resultados del programa implementado.</t>
  </si>
  <si>
    <t xml:space="preserve"> I3 #DocentesAcompañados</t>
  </si>
  <si>
    <t>I3 #DocentesAcompañados</t>
  </si>
  <si>
    <t>Durante el primer trimestre se consolidaron los lineamientos de ejecución del programa y las acciones de formación de docentes. Durante esta etapa la Corporación consolidó propuestas de instituciones de educación superior para la selección de la entidad ejecutora que dará cumplimiento al programa semestre cero y la formación de docentes</t>
  </si>
  <si>
    <t>3. Proyecto de vida</t>
  </si>
  <si>
    <t>4. Número de actividades realizadas</t>
  </si>
  <si>
    <t>- Realizar un diagnóstico para identificar las necesidades de formación en proyecto de vida de los establecimientos educativos oficiales del departamento.
- Diseñar mecanismos de priorización para seleccionar los establecimientos oficiales o grupos a beneficiar.
- Proveer de formación y/o acompalamiento a los beneficiarios de los talleres, las opciones formativas o las actividades lideradas.
- Evaluar los resultados de las actividades desarrolladas.</t>
  </si>
  <si>
    <t xml:space="preserve"> I4 #Actividades</t>
  </si>
  <si>
    <t>I4 #Actividades</t>
  </si>
  <si>
    <t>Una vez consolidados los municipios para la implementación de semestre cero, se revisaran los municipios diferentes al programa en los cuales se desarrollaran las actividades de proyecto de vida. Los cuales se programaran a partir del segundo trimestre de 2024</t>
  </si>
  <si>
    <t>02. Estrategias para garantizar trayectorias educativas completas</t>
  </si>
  <si>
    <t>2. Orientación y asesoramiento</t>
  </si>
  <si>
    <t>30</t>
  </si>
  <si>
    <t>4. Fomento de oportunidades del ecosistema educativo</t>
  </si>
  <si>
    <t>5.Número de actividades realizadas</t>
  </si>
  <si>
    <t>- Recolectar y sistematizar información de oportunidades de acceso y tránsito al sistema de educación terciaria.
- Diseñar herramientas de difusión de oportunidades.
- Realizar actividades de difusión y asesoramiento de oportunidades educativas relacionadas con educación terciaria.
- Recolectar información de participantes y consolidar información de prácticas e intereses identificados.</t>
  </si>
  <si>
    <t xml:space="preserve"> I5#Actividades</t>
  </si>
  <si>
    <t>I5#Actividades</t>
  </si>
  <si>
    <t>Durante el primer trimestre del 2024 se llevaron a cabo 22 actividades de fomento de oportunidades del sistema educativa, entre las que se tiene la participación en la Feria de Servicios de la Universidad Nacional de Colombia sede Medellín, y 21 inducciones del Programa Semestre Cero, con los municipios participantes, es este espacio además de socializar la información de ejecución y metodología del Programa, se habla sobre la Corporación Gilberto Echeverri Mejía, sus programas y fondos.</t>
  </si>
  <si>
    <t>3. Apoyo financiero</t>
  </si>
  <si>
    <t>3. Becas, créditos y estímulos educativos</t>
  </si>
  <si>
    <t>5. Programas de financiación</t>
  </si>
  <si>
    <t>6. Número de becas, créditos o estímulos entregados</t>
  </si>
  <si>
    <t>- Realizar procesos de convocatoria, selección y legalización de beneficiarios a partir de la normativa que regula los programas de financiación.</t>
  </si>
  <si>
    <t xml:space="preserve"> I6#BecasCrEE</t>
  </si>
  <si>
    <t>I6#BecasCrEE</t>
  </si>
  <si>
    <t>De acuerdo con los recursos autorizados para el otorgamiento de becas se realizó el proceso de legalización para la adjudicación de becas periodo 2024-1. correspondiente al programa de becas condicionadas regiones, en este sentido se adjudicaron 43 becas.</t>
  </si>
  <si>
    <t>4. Formación académica y fortalecimiento de habilidades</t>
  </si>
  <si>
    <t>6. Desarrollo de habilidades</t>
  </si>
  <si>
    <t>7. Número de actividades de formación realizadas</t>
  </si>
  <si>
    <t>- Realizar búsquedas de información para identificar necesidades de formación que se elineen con los intereses de la población objetivo, del mercado laboral, la academia y el territorio.
- Diseñar planes formativos con base a la información identificada en el punto anterior.
- Planear, convocar y ejecutar actividades de formación, en modalidad presencial, híbrida o virtual.
- Evaluar la satisfacción con las actividades de formación realizadas, en términos de la calidad de los contenidos formativos, de los instructores y de la actividad en general.</t>
  </si>
  <si>
    <t xml:space="preserve"> I7#ActFormación</t>
  </si>
  <si>
    <t>I7#ActFormación</t>
  </si>
  <si>
    <t>Para el primer trimestre del año 2024, se ejecutan 28 actividades de fortalecimiento de habilidades con los beneficiarios de los fondos de becas de la Corporación, de las cuales cuatro se desarrollaron en modalidad virtual y 24 de manera presencial en el territorio, permitiendo que los estudiantes además de cumplir con uno de los requisitos de renovación puedan recibir una oferta variada de temáticas que complementa y apoya su proceso formativo.</t>
  </si>
  <si>
    <t>03. Fortalecimiento territorial e impulso a la ciencia la tecnología y la innovación</t>
  </si>
  <si>
    <t>5. Fortalecimiento territorial</t>
  </si>
  <si>
    <t>7. Integración territorial</t>
  </si>
  <si>
    <t>8. Porcentaje de estudiantes que participan en actividades de fortalecimiento territorial</t>
  </si>
  <si>
    <t>Porcentaje</t>
  </si>
  <si>
    <t>- Realizar una caracterización global del territorio para identificar necesidades y oportunidades de mejora.
- Realizar una caracterización general de los beneficiarios de los programas de la entidad, con el fin de identificar posibles áreas y sectores de integración.
- Diseñar, planear y ejecutar actividades de fortalecimiento territorial.
- Realizar evaluaciones globales de las actividades realizadas.</t>
  </si>
  <si>
    <t xml:space="preserve"> I8%EstForTerritorial</t>
  </si>
  <si>
    <t>I8%EstForTerritorial</t>
  </si>
  <si>
    <t>Durante el primer trimestre del 2024, conforme programación realizada desde la subdirección de proyectos, participaron en actividades de fortalecimiento territorial un 39,08% de los beneficiarios de los Programas de la entidad.</t>
  </si>
  <si>
    <t>6. Fortalecimiento de la ciencia, la tecnología y la innovación</t>
  </si>
  <si>
    <t>8. Fomento de la ciencia, la tecnología y la innovación</t>
  </si>
  <si>
    <t>9. Número de actividades de fomento lideradas o acompañadas</t>
  </si>
  <si>
    <t>- Identificar y mapear posibles espacios de articulación para el fomento de la ciencia, la tecnología y la innovación en el departamento.
- Participar y propender por liderar espacios de fomento de la ciencia, la tecnología y la innovación en el departamento.
- Consultar y consolidar información sobre educación superior en el departamento como elementos esenciales para la generacipon de propuestas y apuestas para el fomento de la ciencia, la tecnología y la innovación en el departamento.
- Sistematizar las experiencias a través de documentos o memorias de participación.</t>
  </si>
  <si>
    <t xml:space="preserve"> I9#ActFomento</t>
  </si>
  <si>
    <t>I9#ActFomento</t>
  </si>
  <si>
    <t>Acompañamos el comité departamental de Ciencia Tecnologia de Antioquia, en el cual desde la unidad de proyectos SGR, se realizó una contextualización del mismo, la trayectoria que ha tenido desde el inicio de la ejecución del programa por parte del CTA, se plantearon los objetivos principales del comité. Por otro lado, se mencionaron los momentos que se abordarán en cada uno de los encuentros del comité (avances e indicadores del programa, espacios de reflexión sobre la cultura CTeI, espacios de articulación entre las entidades y el programa Ondas.
En este espacio se mencionaron aspectos importantes sobre los resultados de las pruebas PISA en el componente de Ciencias en Colombia, teniendo en cuenta la edad de los estudiantes que presenta el test, la repitencia de grados, el grado donde se encuentran los estudiantes cuando presentan la prueba, etc. Se realizó una reflexión frente al interés de Minciencias en los resultados de las pruebas PISA en Colombia y al desarrollo de competencias desde el enfoque STEAM.
Como compromiso se estableció generar lineas de trabajo con cada uno de los aliados</t>
  </si>
  <si>
    <t>04. Fortalecimiento de la gestión institucional</t>
  </si>
  <si>
    <t>7. Gestión interinstitucional</t>
  </si>
  <si>
    <t>7. Fortalecimiento organizacional</t>
  </si>
  <si>
    <t>9. Alianzas y propuestas interinstitucionales</t>
  </si>
  <si>
    <t>10 Número de alianzas o propuestas interinstitucionales legalizadas</t>
  </si>
  <si>
    <t>- Realizar un inventario de las alianzas vigentes de la entidad.
- Realizar un mapeo de actores estratégicos del ecosistema de educación terciaria de Antioquia.
- Identificar oportunidades de relacionamiento con los actores identificados.
- Legalizar alianzas o presentar propuestas para la promoción de la educación terciaria en Antioquia.</t>
  </si>
  <si>
    <t>Dirección  Ejecutiva
Subdirección de  Proyectos 
Subdirección Administrativa y Financiera
Oficina de Comunicaciones y Relaciones Corporativas</t>
  </si>
  <si>
    <t xml:space="preserve"> I10#Ali&amp;Pptas</t>
  </si>
  <si>
    <t>I10#Ali&amp;Pptas</t>
  </si>
  <si>
    <t>Se presentaron 7 propuestas de articulación para consolidar alianzas y contratos en aras de gestionar u operar programas para la financiación de becas y beneficios de fortalecimiento en competencias básicas en el marco de planes y proyectos de orden institucional (municipal y/o departamental. A continuación, se relacionan las entidades con las cuales se desarrollaron dichas propuestas:
Guarne.
Yarumal.
El Retiro.
Seduca.
Anorí.
Belmira.
Cáceres.</t>
  </si>
  <si>
    <t>Reporte al 30 de mayo. Se adelantaron reuniones para revisar posibles alianzas institucionales con la Fundación Universitaria Claretiana (Uniclaretiana) y la Fundación United Way Colombia. Se adjunta la grabación de la reunión adelantada el 20 de mayo con Uniclaretiana y se envía la proyección del convenio marco entre la Corporación Gilberto Echeverri Mejía y la Fundación United Way Colombia. El 28 de mayo se reunieron el Director Ejecutivo de la Corporación y la Directora regional de United Way Colombia para revisar la información del convenio (se adjunta lista de asistencia).</t>
  </si>
  <si>
    <t>8. Gestión administrativa y financiera</t>
  </si>
  <si>
    <t>10. Gestión administrativa</t>
  </si>
  <si>
    <t>11. Índice de Política de Talento Humano</t>
  </si>
  <si>
    <t>Índice</t>
  </si>
  <si>
    <t>Definir y hacer seguimiento a los Planes propios del proceso</t>
  </si>
  <si>
    <t>Subdirección Administrativa y Financiera
Profesional de Talento Humano</t>
  </si>
  <si>
    <t xml:space="preserve"> I11IndPTHno</t>
  </si>
  <si>
    <t>I11IndPTHno</t>
  </si>
  <si>
    <r>
      <rPr>
        <sz val="12"/>
        <color rgb="FF000000"/>
        <rFont val="Aptos Narrow"/>
        <family val="2"/>
        <scheme val="minor"/>
      </rPr>
      <t xml:space="preserve">Abril 1 de 2024
Durante el primer trimestre, se realizo la proyección del Plan Estratégico de Talento Humano, del Plan Institucional de Capacitaciones, del Plan del sistema de Gestión de Seguridad y Salud en el Trabajo y del Plan de Beneficios e Incentivos, los cuales fueron aprobados y a los que se les realizo el respectivo seguimiento trimestral obteniendo los siguientes resultados: </t>
    </r>
    <r>
      <rPr>
        <b/>
        <sz val="11"/>
        <color rgb="FF000000"/>
        <rFont val="Aptos"/>
        <family val="2"/>
      </rPr>
      <t>Plan Estratégico de Talento Humano:</t>
    </r>
    <r>
      <rPr>
        <sz val="11"/>
        <color rgb="FF000000"/>
        <rFont val="Aptos"/>
        <family val="2"/>
      </rPr>
      <t xml:space="preserve"> El número total de actividades programadas anual es catorce (14), al corte de trimestre 1, se han avanzado en 12 actividades y el equivalente de avance para el Plan es 20.48%. </t>
    </r>
    <r>
      <rPr>
        <b/>
        <sz val="11"/>
        <color rgb="FF000000"/>
        <rFont val="Aptos"/>
        <family val="2"/>
      </rPr>
      <t>Plan Institucional de Capacitaciones:</t>
    </r>
    <r>
      <rPr>
        <sz val="11"/>
        <color rgb="FF000000"/>
        <rFont val="Aptos"/>
        <family val="2"/>
      </rPr>
      <t xml:space="preserve"> El número total de actividades programadas anual es 24, al corte de trimestre 1 se han efectuado 4 actividades al 100% y se ha avanzado en dos actividades y el equivalente de avance para el Plan en el trimestre 1 es 19.80%. </t>
    </r>
    <r>
      <rPr>
        <b/>
        <sz val="11"/>
        <color rgb="FF000000"/>
        <rFont val="Aptos"/>
        <family val="2"/>
      </rPr>
      <t>Plan del Sistema de Gestión de Seguridad y Salud en el Trabajo:</t>
    </r>
    <r>
      <rPr>
        <sz val="11"/>
        <color rgb="FF000000"/>
        <rFont val="Aptos"/>
        <family val="2"/>
      </rPr>
      <t xml:space="preserve"> El número total de actividades programadas anual es 48, al corte de trimestre 1 se han efectuado 10 actividades, por lo que el avance del porcentaje de actividades ejecutadas del Plan en el trimestre 1 es 21% y con un acumulado de avance para el trimestre 1 del 17.50%. </t>
    </r>
    <r>
      <rPr>
        <b/>
        <sz val="11"/>
        <color rgb="FF000000"/>
        <rFont val="Aptos"/>
        <family val="2"/>
      </rPr>
      <t>Plan de Beneficios e Incentivos:</t>
    </r>
    <r>
      <rPr>
        <sz val="11"/>
        <color rgb="FF000000"/>
        <rFont val="Aptos"/>
        <family val="2"/>
      </rPr>
      <t xml:space="preserve"> El número total de actividades programadas anual es de siete (07) al corte de trimestre 1 se han efectuado el avance en las siete (07) actividades y el equivalente de avance para el Plan es de 40% en el trimestre 1</t>
    </r>
  </si>
  <si>
    <t>Pendiente de asentar una vez se realice seguimiento a MIPG.</t>
  </si>
  <si>
    <t>12. Índice de Politica de Gestión Documental</t>
  </si>
  <si>
    <t xml:space="preserve"> - Elaborar, Actualizar e implementar Instrumentos Archivisticos y de Gestión de la Información
 - Definir y hacer seguimiento a los Planes propios del proceso
 - Realizar acciones de mejora a los procedimientos de Gestion documental a nivel entidad</t>
  </si>
  <si>
    <t>Subdirección Administrativa y Financiera
Tecnico de Gestion Documental</t>
  </si>
  <si>
    <t xml:space="preserve"> I12IndPGDoc</t>
  </si>
  <si>
    <t>I12IndPGDoc</t>
  </si>
  <si>
    <t>Abril 1 de 2024
Para el primer trimestre se realizó el borrador "Lineamientos para la gestión de firmas autorizadas", documento que pretende agilizar los trámites mediante la expedición de documentos internos y externos delegando la función de firmas a unos cargos de acuerdo con sus funciones, disminuyendo cargas a los Directivos. Se pretende presentar la versión final para su aprobación por el CIGD y su implementación en el segundo trimestre 2024.
Se adelanta la elaboración de la versión final de la TRD, la cual tuvo algunos ajustes adicionales para enviar al consejo departamental de archivos.</t>
  </si>
  <si>
    <t>Se encuentra pendiente la actualización del acta y el documento.
Se enviará el correo al Comité Departamental para la revisión y aprobación de las TRD.</t>
  </si>
  <si>
    <t xml:space="preserve">13. Índice de Transparencia Activa </t>
  </si>
  <si>
    <t xml:space="preserve"> - Mantener actualizada la pagina web institucional de la Corporación
 - Realizar el autodiagnostico anual  ITA programado  por Procuraduría.
 - Realizar acciones correctivas a los seguimientos y auditorias al indice ITA</t>
  </si>
  <si>
    <t>Subdirección Administrativa y Financiera
Tecnico de Gestion Documental
Oficina de Comunicaciones</t>
  </si>
  <si>
    <t xml:space="preserve"> I13IndTransActiva</t>
  </si>
  <si>
    <t>I13IndTransActiva</t>
  </si>
  <si>
    <t>Abril 1 de 2024
Se actualiza el control de Monitoreo de actualización de los contenidos de la página web. Se revisaron los contenidos programados de los meses de enero a marzo y se reporto al profesional de comunicaciones la información a actualizar. Se actualizó el contenido de la página de mapa de procesos, directrorio de empleados; y las politicas, lineamientos y manuales que se han actualizado hasta la fecha.
También se publicaron las resoluciones y circulares expedidas hasta la fecha.</t>
  </si>
  <si>
    <t>o	Al 30 de mayo la página web institucional se actualizó de acuerdo con la normativa vigente: https://www.corporaciongilbertoecheverri.gov.co/ 
o	Dentro de las acciones de accesibilidad, la página web ahora cuenta con una voz para avisarle a las personas con visión reducida, cuáles son los diferentes títulos de contenidos.
o	Pendiente de recibir invitación por parte de Procuraduría para su gestión.
o	Pendiente de actualizar el certificado de accesibilidad web para su posterior publicación en la página: 13/06/2024</t>
  </si>
  <si>
    <t xml:space="preserve">14.Índice  de Politica de Integridad </t>
  </si>
  <si>
    <t xml:space="preserve">Dentro del Plan de Capacitaciones para la vigencia 2024 se proyectó: 
-Realizar entre julio y septiembre una capacitación del código de integridad por el cual se establecen los principios corporativos en pro de mantener un buen clima laboral y trabajo en equipo. 
-Se socializarán los cinco (5) valores que son obligatorios para la entidad según los lineamientos de Función Pública y la resolución que adopta el código de integridad. </t>
  </si>
  <si>
    <t>Oficina Jurídica 
Subdirección Administrativa y Financiera (talento Humano)</t>
  </si>
  <si>
    <t xml:space="preserve"> I14IndPIntegridad</t>
  </si>
  <si>
    <t>I14IndPIntegridad</t>
  </si>
  <si>
    <t>Se está trabajando en la consolidación y análisis de la información para el diseño posterior del material de socialización.</t>
  </si>
  <si>
    <t>Pendiente información publicada sobre valores e integridad</t>
  </si>
  <si>
    <t>11. Gestión financiera</t>
  </si>
  <si>
    <t>15. Índice de Control  Interno  Contable</t>
  </si>
  <si>
    <t>4,9</t>
  </si>
  <si>
    <t xml:space="preserve"> - Presentar en forma oportuna el reporte anual de control interno contable
 - Verificar conciliaciones bancarias de manera regular para detectar posibles discrepancias
 - Realizar conciliaciones periódicas de cuentas contables para garantizar la integridad y exactitud de los registros financieros.</t>
  </si>
  <si>
    <t>Subdirección Administrativa y financiera</t>
  </si>
  <si>
    <t xml:space="preserve"> I15ICIContable</t>
  </si>
  <si>
    <t>I15ICIContable</t>
  </si>
  <si>
    <t>El día 27 de febrero del presente año, se presentó la evaluación del control interno contable, donde se  obtuvo una calificación de 4,95. Es de aclarar que esta evaluación es anual.
A la fecha se estan realizando las conciliaciones bancarias pertinentes al primer trimestre del 2024.
De igual forma se esta realizando la conciliación entre los modulos de Presupuesto, Tesorería y Contabilidad.</t>
  </si>
  <si>
    <t>El indicador se encuentra al 100 % por el cumplimiento del CHIP. Sin embargo, dentro de las actividades períodicas se encuentra:
 - Verificar conciliaciones bancarias de manera regular para detectar posibles discrepancias
 - Realizar conciliaciones periódicas de cuentas contables para garantizar la integridad y exactitud de los registros financieros.</t>
  </si>
  <si>
    <t>9. Gestión comunicacional</t>
  </si>
  <si>
    <t>12. Comunicación interna y externa</t>
  </si>
  <si>
    <t>16. Nivel de satisfacción con las actividades de comunicación interna</t>
  </si>
  <si>
    <t>99 %</t>
  </si>
  <si>
    <r>
      <rPr>
        <sz val="11"/>
        <color rgb="FF000000"/>
        <rFont val="Aptos Narrow"/>
        <family val="2"/>
        <scheme val="minor"/>
      </rPr>
      <t xml:space="preserve"> - Realizar un diagnóstico de las actividades llevadas a cabo en la vigencia anterior, teniendo en cuenta la percepción de los empleados y/o colaboradores de la entidad.
 - Realizar una encuesta interna para recolectar información dos veces en cada anualidad con el objetivo de realizar trazabilidad y evaluar oportunidades de mejora. 
 - Documentar los resultados de la medición de la satisfacción con las actividades de comunicación interna.
 - </t>
    </r>
    <r>
      <rPr>
        <b/>
        <sz val="11"/>
        <color rgb="FF000000"/>
        <rFont val="Aptos Narrow"/>
        <family val="2"/>
        <scheme val="minor"/>
      </rPr>
      <t>El resultado del indicador es anual</t>
    </r>
    <r>
      <rPr>
        <sz val="11"/>
        <color rgb="FF000000"/>
        <rFont val="Aptos Narrow"/>
        <family val="2"/>
        <scheme val="minor"/>
      </rPr>
      <t>.</t>
    </r>
  </si>
  <si>
    <t>Oficina de Comunicaciones</t>
  </si>
  <si>
    <t xml:space="preserve"> I16SatisfActCciónInterna</t>
  </si>
  <si>
    <t>I16SatisfActCciónInterna</t>
  </si>
  <si>
    <t>Para medir el nivel de satisfacción con las actividades de comunicación interna se realizó un diagnóstico de las actividades llevadas a cabo en la vigencia anterior, teniendo en cuenta la percepción de los empleados de la entidad
El ejercicio permitió analizar cuáles estrategias fueron funcionales durante 2023 y cuáles modificar o cambiar para 2024. 
A mitad de año se realizará una nueva encuesta interna para recolectar información que permita hacer seguimiento a los procesos de comunicación y evaluar oportunidades de mejora.
Se comparten los resultados del diagnóstico y el Plan de Comunicaciones aprobado para 2024.</t>
  </si>
  <si>
    <t>Se reporta el avance de las estrategias de comunicación interna propuestas en del Plan de Comunicaciones 2024 al 30 de mayo. Se adjunta documento 
Queda pendiente la realización de la encuesta de satisfacción. Se debe aplicar en junio.</t>
  </si>
  <si>
    <t xml:space="preserve">17. Índíce de Posicionamiento </t>
  </si>
  <si>
    <t>70 %</t>
  </si>
  <si>
    <r>
      <rPr>
        <sz val="11"/>
        <color rgb="FF000000"/>
        <rFont val="Aptos Narrow"/>
        <family val="2"/>
        <scheme val="minor"/>
      </rPr>
      <t xml:space="preserve"> - El posicionamiento se mide a través de una encuesta que evalúa el reconocimiento de la entidad en su quehacer misional. La encuesta se aplicará durante el año en diferentes actividades, espacios y municipios, con el fin de capturar la mayor variabilidad posible en las opiniones recogidas. </t>
    </r>
    <r>
      <rPr>
        <b/>
        <sz val="11"/>
        <color rgb="FF000000"/>
        <rFont val="Aptos Narrow"/>
        <family val="2"/>
        <scheme val="minor"/>
      </rPr>
      <t>El resultado del indicador es anual</t>
    </r>
    <r>
      <rPr>
        <sz val="11"/>
        <color rgb="FF000000"/>
        <rFont val="Aptos Narrow"/>
        <family val="2"/>
        <scheme val="minor"/>
      </rPr>
      <t xml:space="preserve">. 
 - Durante el año se realizarán acciones de visibilidad de marca dirigidas a públicos específicos (beneficiarios de los programas operados por la entidad, establecimientos educativos y/o administraciones municipales y comunidad general), con el fin de favorecer el posicionamiento institucional. </t>
    </r>
  </si>
  <si>
    <t>Subdirección de Proyectos
Oficina de Comunicaciones</t>
  </si>
  <si>
    <t xml:space="preserve"> I17IndPosicionamiento</t>
  </si>
  <si>
    <t>I17IndPosicionamiento</t>
  </si>
  <si>
    <t>Durante el primer trimestre del 2024 se aplicó la encuesta a 33 beneficiarios de becas que participaron en dos talleres de acompañamiento en Valle de Aburrá y Apartadó.
Además, se realizaron acciones de visibilidad de marca orientadas a la difusión de nuestros programas a través de ferias universitarias, encuentros de desarrollo de habilidades e integración territorial, inducciones de Semestre Cero y encuentros sectoriales para la construcción del Plan de Desarrollo Departamental.
• Encuentros de desarrollo de habilidades e integración territorial: 28
• Inducciones Semestre Cero: 21
• Ferias universitarias: 1
La actualización de los formatos, las redes sociales institucionales y la página web de acuerdo con los nuevos lineamientos de marca e imagen de la Gobernación de Antioquia, también son acciones de visibilidad de marca que favorecen el posicionamiento institucional</t>
  </si>
  <si>
    <r>
      <rPr>
        <sz val="12"/>
        <color rgb="FF000000"/>
        <rFont val="Aptos Narrow"/>
        <family val="2"/>
        <scheme val="minor"/>
      </rPr>
      <t xml:space="preserve">Durante el segundo trimestre del 2024 se aplicó la encuesta a 45 padres de familia de los beneficiarios del Programa Semestre Cero en Arboletes y Toledo. 
Además, se realizaron acciones de visibilidad de marca orientadas a la difusión de nuestros programas a través de ferias universitarias, inducciones de Semestre Cero, encuentros de desarrollo de habilidades e integración territorial y un laboratorio de innovación.
• Encuentros de desarrollo de habilidades e integración territorial: 48 (al 30 de mayo)
• Inducciones Semestre Cero: 46 (al 30 de mayo)
• Ferias universitarias: 2 (al 30 de mayo)
• Laboratorio de Innovación: 1
</t>
    </r>
    <r>
      <rPr>
        <b/>
        <sz val="12"/>
        <color rgb="FF000000"/>
        <rFont val="Aptos Narrow"/>
        <family val="2"/>
        <scheme val="minor"/>
      </rPr>
      <t>Total de enero al 30 de mayo (trimestre 1 y 2):
•</t>
    </r>
    <r>
      <rPr>
        <sz val="12"/>
        <color rgb="FF000000"/>
        <rFont val="Aptos Narrow"/>
        <family val="2"/>
        <scheme val="minor"/>
      </rPr>
      <t>Encuestas:78
•Encuentros de desarrollo de habilidades e integración territorial: 76
• Inducciones Semestre Cero: 67 
• Ferias universitarias: 2 
• Laboratorio de Innovación: 1</t>
    </r>
  </si>
  <si>
    <t>10. Gestión de servicio al ciudadano</t>
  </si>
  <si>
    <t xml:space="preserve">13.Servicio Al Ciudadano </t>
  </si>
  <si>
    <t>18. Nivel de percepción sobre los servicios de atención al ciudadano (NPSC)</t>
  </si>
  <si>
    <t>80%</t>
  </si>
  <si>
    <t xml:space="preserve"> - Enviar por correo electrónico semanalmente la encuesta de satisfacción a los usuarios atendidos por los diferentes canales de atención.
 - Informe semestral con corte a junio 30 y diciembre 31</t>
  </si>
  <si>
    <t>Subdirección de Proyectos</t>
  </si>
  <si>
    <t xml:space="preserve"> I18PercepciónSAalC</t>
  </si>
  <si>
    <t>I18PercepciónSAalC</t>
  </si>
  <si>
    <t>Se consolida semanalmente la encuesta de satisfacción enviada a las personas que han realizado solicitudes por los canales establecidos por la Corporación. Al corte del reporte del presente indicador se tiene respuesta para medir la satisfacción de 137 personas</t>
  </si>
  <si>
    <t xml:space="preserve">Proyectar informe el 27 de junio
</t>
  </si>
  <si>
    <t xml:space="preserve">19.  Índice  Política Servicio al Ciudadano </t>
  </si>
  <si>
    <t>0</t>
  </si>
  <si>
    <t xml:space="preserve">Realizar las acciones mínimas para dar respuesta a las preguntas del DAFP previo diligenciamiento en FURAG </t>
  </si>
  <si>
    <t xml:space="preserve"> I19IndPServCiudadano</t>
  </si>
  <si>
    <t>I19IndPServCiudadano</t>
  </si>
  <si>
    <t>Este indicador se mide con los resultados que arroja el cuestionario  del DAFP previo diligenciamiento en FURAG. Por lo tanto una vez el FURAG arroje dicho cuestionario se podrá realizar la medición</t>
  </si>
  <si>
    <t>Depende de FURAG</t>
  </si>
  <si>
    <t>11. Gestión de la planeación institucional</t>
  </si>
  <si>
    <t>14. Planeación institucional</t>
  </si>
  <si>
    <t>20 Índice de Desempeño Institucional (IDI)/Control Interno</t>
  </si>
  <si>
    <t xml:space="preserve"> - Realizar validación de documentación de Proceso entregados por contrato UDEA  con cada uno de los líderes de procesos.
 - Asesorar a Procesos en Articulación con las polítcas de MIPG.
 - Planes MIPG acorde con Política institucional.
 - Priorizar con Comité Institucional de Gestión y Desenpeño las acciones de mejora resultado de FURAG de la vigencia 2022 generando su respectivo Plan de Mejoramiento.
 - Dar directrices a líderes de políticas para el diligenciamiento de la herramienta de autodiagnóstico establecidos por DAFP
 - Realizar Seguimiento a Políticas MIPG en Comite Institucional de Gestión y Desempeño 
 - Realizar Seguimiento Trimestral Planes MIPG
 - Realizar Seguimiento Trimestral Plan de Acción 
 - Realizar Seguimiento Trimestral Plan de Mejoramiento
 - Definir Acciones para diligenciar Furag Vigencia 2023</t>
  </si>
  <si>
    <t>Oficina de Planeación Institucional</t>
  </si>
  <si>
    <t xml:space="preserve"> I20IDI</t>
  </si>
  <si>
    <t>I20IDI</t>
  </si>
  <si>
    <t>Depende de FURAG
ESPACIO PARA LUCAS</t>
  </si>
  <si>
    <t>12. Gestión de la evaluación y el control</t>
  </si>
  <si>
    <t>15. Evaluación y control</t>
  </si>
  <si>
    <t>21. Índice de Control Interno (ICI)</t>
  </si>
  <si>
    <t xml:space="preserve"> - Realizar Plan de Auditoría basada en Riesgos.
 - Realizar Seguimientro trimestral Plan de Mejoramiento. 
 - Priorizar acciones resultado de FURAG de Política de Control Interno y Validar con Comité Institucional de Coordinación de Control Interno.
 - Realizar Seguimiento al MECI atraves de CiCCI y de Comité Directivo </t>
  </si>
  <si>
    <t xml:space="preserve">Oficina de Planeación Institucional
Oficina de Control Interno </t>
  </si>
  <si>
    <t xml:space="preserve"> I21ICI</t>
  </si>
  <si>
    <t>I21ICI</t>
  </si>
  <si>
    <t>13. Gestión de las Tecnologías de la Información y la Comunicación - TIC</t>
  </si>
  <si>
    <t>16. Modernización TIC</t>
  </si>
  <si>
    <t>22. Avance en los procesos de actualización e implementación</t>
  </si>
  <si>
    <t xml:space="preserve">100 % </t>
  </si>
  <si>
    <t xml:space="preserve"> - Renovacion y actualizacion de los componentes de infraestructura tecnologica
 - Realizar mejoras al software misional (Mentes)
 - Compra del ERP de la Corporación</t>
  </si>
  <si>
    <t>I22AvanceProcesos</t>
  </si>
  <si>
    <t>Durante el primer trimestre de 2024 se inició el contrato con la empresa Sygma Tech y la preparación de estudios previos del nuevo ERP.</t>
  </si>
  <si>
    <r>
      <rPr>
        <b/>
        <sz val="12"/>
        <color rgb="FF000000"/>
        <rFont val="Aptos Narrow"/>
        <family val="2"/>
        <scheme val="minor"/>
      </rPr>
      <t xml:space="preserve">MENTES
</t>
    </r>
    <r>
      <rPr>
        <sz val="12"/>
        <color rgb="FF000000"/>
        <rFont val="Aptos Narrow"/>
        <family val="2"/>
        <scheme val="minor"/>
      </rPr>
      <t xml:space="preserve">-Inicio de implementación módulo de cartera en Mentes. Con este se pretende integrar el sistema contable con el sistema misional Mentes. Además, de suministrar información en tiempo real a los usuarios del sistema. 10%
-Realizar integración Mentes con Gestionadoc 10%
</t>
    </r>
    <r>
      <rPr>
        <b/>
        <sz val="12"/>
        <color rgb="FF000000"/>
        <rFont val="Aptos Narrow"/>
        <family val="2"/>
        <scheme val="minor"/>
      </rPr>
      <t xml:space="preserve">ERP
</t>
    </r>
    <r>
      <rPr>
        <sz val="12"/>
        <color rgb="FF000000"/>
        <rFont val="Aptos Narrow"/>
        <family val="2"/>
        <scheme val="minor"/>
      </rPr>
      <t>-Firmar estudios previos 8%
-Pliego requerimientos 8%</t>
    </r>
  </si>
  <si>
    <t>Plan</t>
  </si>
  <si>
    <t>Dimensiones</t>
  </si>
  <si>
    <t>Componentes</t>
  </si>
  <si>
    <t>Indicadores</t>
  </si>
  <si>
    <t>Diciembre</t>
  </si>
  <si>
    <t>Octubre - Noviembre - Diciembre</t>
  </si>
  <si>
    <t>Logros Trimestre 4</t>
  </si>
  <si>
    <t>Pendientes y Retos Trimestre 4</t>
  </si>
  <si>
    <t>para el tercer trimestre se incrementaron en estudiantes atendidos alrededor de 141 acumulando un total de 2634 estudiantes atendidos</t>
  </si>
  <si>
    <t>Continuar con la implementación de programas para el mejoramiento de la calidad educativa y promoción del tránsito entre niveles para los estudiantes de la educación media. Se espera atender 4000 estudiantes en la vigencia 2025.</t>
  </si>
  <si>
    <t>4500</t>
  </si>
  <si>
    <t>Es importante tener en cuenta lo siguiente:
El plan de desarrollo (por una Antioquia firme 2024 - 2027) NO CONTEMPLO el programa SESA, pero en caso de que se desarrollen acciones tendientes a planes formativos, a la fecha no han brindado lineamientos desde la Secretaria de educación que den respuesta a la cantidad de estudiantes a beneficiar. Por lo anterior este indicador se debe revaluar en el plan de acción. Por lo que se realizará un comité de gestión y desempeño para modificar el indicador y la meta de la presente vigencia</t>
  </si>
  <si>
    <t>El 05 de noviembre se realizón comité interinstitucional para acordar ajuste sobre el indicador presente en el cual se establece que: 
El indicador 2 “Número de estudiantes acompañados”, a la fecha tiene una meta de 18000 como meta estratégica: 2024-2028. Sin embargo, hay 2 consideraciones al respecto:
•
El valor del indicador sería de 4500 para cada período (18000/4)
•
Se ha proyectado que para el trimestre 4, se capacite cerca de 3200 personas
De igual manera se sucribe un CONVENIO DE ASOCIACIÓN N°003-2024 CELEBRADO ENTRE LA CORPORACIÓN GILBERTO ECHEVERRI MEJÍA Y LA UNIVERSIDAD EAFIT PARA “AUNAR ESFUERZOS PARA EL FORTALECIMIENTO Y DIAGNÓSTICO DE COMPETENCIAS EN TIC E INGLÉS DE MAESTROS DEL DEPARTAMENTO DE ANTIOQUIA EN EL MARCO DE LOS PROGRAMAS DE LA CORPORACIÓN GILBERTO ECHEVERRI MEJÍA”</t>
  </si>
  <si>
    <t>Actualización disciplinar y de herramientas digitales a alrededor de 2.552 maestros del departamento de Antioquia en Inteligencia Artificial, Matemáticas, Biología, Inglés, Lectura Crítica y Ciencias Sociales  a través de diplomados y cursos. Al igual que atender mediante cursos de IA a 1.420 estudiantes.
       Inversión aproximada 2.000 millones.
Realización de una Hackatón Educativa con la participación de 150 maestros, una experiencia única en la que 150 maestros de todo el departamento trabajaron de forma colaborativa en soluciones innovadoras para impulsar el aprendizaje y fortalecer nuestras comunidades educativas.</t>
  </si>
  <si>
    <t>Implementación de iniciativas de formación para los maestros del departamento de Antioquia, a través de programas que potencien su rol en las comunidades como agentes de cambio que inspiran, guían y lideran cambios significativos en los territorios y que inciden positivamente en el mejoramiento de la calidad educativa y en el tránsito de los estudiantes a la educación terciaria. Se espera atender 2000 maestros en la vigencia 2025.</t>
  </si>
  <si>
    <t>En el mes de julio se comenzó con la ejecución del contrato suscrito con la UPB y mediante proceso de convocatoria de maestros se iniciaron los cursos de formación a docentes para 644 estudiantes.</t>
  </si>
  <si>
    <t>Al corte del tercer trimestre se han realizado 29 actividades de proyecto de vida a diferentes grupos distribuidos en municipios del departamento de Antioquia</t>
  </si>
  <si>
    <t>Durante el mes de octubre se desarrollaron 4 actividades de proyecto de vida:
3 en el municipio de Envigado y 1 en el municipio de Guatapé, para con esto lograr un cumplimeinto del 100% de la meta propuesta durante la presente vigencia con 33 actividades desarrolladas</t>
  </si>
  <si>
    <t>Cumplimiento del indicador con un cumplimiento del 100% sobre la meta propuesta en lo que respecta a 33 actividades de proyecto de vida desarrolladas en el departamento de Antioquia</t>
  </si>
  <si>
    <t>Durante el mes de octubre se desarrollaron 4 actividades de proyecto de vida en el municipio de Envigado con el pr</t>
  </si>
  <si>
    <t>Se realizaron 22 actividades de difusión en el cual se participa de ferias de servicios y educativas para brindar información sobre las oportundidades para el acceso y la permanencia en a educación superior en Antioquia, para un total de 87 actividades desarrolladas</t>
  </si>
  <si>
    <t>En el mes de julio se contrato con el municipio de Guatapé para la administración y operación del programa de becas del mismo y del cual se adjudicaron 35 becas mas tres nuevas becas en este tercer trimestre del programa de Superé del municipio de Envigado</t>
  </si>
  <si>
    <t>durante el tercer trimestre se desarrollaron alrededor de 7 actividades de formación para el desarrollo de habilidades para con esto tener un acumulado de 107 actividades</t>
  </si>
  <si>
    <t>Programación de 102 actividadades de acompañamiento formativas que contribuyen al desarrollo de habilidades en los estudiantes beneficiarios de becas de los programas becas condicionadas regiones y mejores bachilleres ambos del fondo de educación superior de Antioquia</t>
  </si>
  <si>
    <t>Con el incremento del apoyo del equipo psicosocial durante el trimestre 4 se logro desarrollar 102 actividades en el marco del acompañamiento a los estudiantes beneficiarios de nuestros programas de financiación, para un total en la vigencia de 206 actividades</t>
  </si>
  <si>
    <t>Para este trimestre no se incorpora el dato de seguimiento toda vez que a la fecha los estudiantes atendidos el periodo pasado son los mismos que estamos atendiendo el presente semestre y teniendo en ecuenta que el indicador se cumplio no se registra datos al respecto</t>
  </si>
  <si>
    <t>Durante el tercer trimestre desde la Corporación se viene liderando a traves del contrato suscrito con la Universidad de Antioquia la implementación del modulo de inteligencia artificial como estrategia de TIC para el fomento de capacidades de estudiantes de la media</t>
  </si>
  <si>
    <t>Se han realizado reuniones para avanzar en consolidacion de propuesta para suscripcion de convenio interadministrativo con EAFIT para la implementacion de un porgrama de fortalecimiento de competencias para docentes en TIC y lengua extranjera Ingles bajo el programa de plan de desarrollo Antioquia Global</t>
  </si>
  <si>
    <t>Conforme solicitude del municipio de Envigado se presentó propuesta al municipio para la administración del programa de becas superé en la vigencia 2025</t>
  </si>
  <si>
    <t>Se cumple con el indicador al 100% mediante la suscripcion de alianzas y presentación de propuestas de cara a cumplir con los objetivos especificos de la entidad:
1. Gestionar y articular estrategias de promoción para el acceso a la educación superior.
2. Promover y operar acciones formativas de orientación vocacional y profesional y 
programas para la articulación de la educación media, técnica y tecnológica con la 
educación superior.
3. Realizar alianzas estratégicas para impulsar la oferta de programas en las distintas 
regiones del Departamento.
4. Gestionar los recursos para la financiación de becas y créditos para la educación 
superior en Antioquia, que existan o se creen en el marco de los planes de desarrollo 
territoriales en forma directa o contratarla con terceros.
5. Operar los Fondos de becas y créditos que existan o se creen en el marco de los planes 
de desarrollo de orden departamental.
6. Gestionar u operar programas de sus Corporados o de terceros para la financiación de 
becas y créditos para la educación superior en aquellos territorios donde se pacte con 
los terceros y/o con los Corporados</t>
  </si>
  <si>
    <r>
      <t xml:space="preserve">Abril 1 de 2024
Durante el primer trimestre, se realizo la proyección del Plan Estratégico de Talento Humano, del Plan Institucional de Capacitaciones, del Plan del sistema de Gestión de Seguridad y Salud en el Trabajo y del Plan de Beneficios e Incentivos, los cuales fueron aprobados y a los que se les realizo el respectivo seguimiento trimestral obteniendo los siguientes resultados: </t>
    </r>
    <r>
      <rPr>
        <b/>
        <sz val="11"/>
        <color rgb="FF000000"/>
        <rFont val="Calibri"/>
        <family val="2"/>
      </rPr>
      <t>Plan Estratégico de Talento Humano:</t>
    </r>
    <r>
      <rPr>
        <sz val="11"/>
        <color rgb="FF000000"/>
        <rFont val="Calibri"/>
        <family val="2"/>
      </rPr>
      <t xml:space="preserve"> El número total de actividades programadas anual es catorce (14), al corte de trimestre 1, se han avanzado en 12 actividades y el equivalente de avance para el Plan es 20.48%. </t>
    </r>
    <r>
      <rPr>
        <b/>
        <sz val="11"/>
        <color rgb="FF000000"/>
        <rFont val="Calibri"/>
        <family val="2"/>
      </rPr>
      <t>Plan Institucional de Capacitaciones:</t>
    </r>
    <r>
      <rPr>
        <sz val="11"/>
        <color rgb="FF000000"/>
        <rFont val="Calibri"/>
        <family val="2"/>
      </rPr>
      <t xml:space="preserve"> El número total de actividades programadas anual es 24, al corte de trimestre 1 se han efectuado 4 actividades al 100% y se ha avanzado en dos actividades y el equivalente de avance para el Plan en el trimestre 1 es 19.80%. </t>
    </r>
    <r>
      <rPr>
        <b/>
        <sz val="11"/>
        <color rgb="FF000000"/>
        <rFont val="Calibri"/>
        <family val="2"/>
      </rPr>
      <t>Plan del Sistema de Gestión de Seguridad y Salud en el Trabajo:</t>
    </r>
    <r>
      <rPr>
        <sz val="11"/>
        <color rgb="FF000000"/>
        <rFont val="Calibri"/>
        <family val="2"/>
      </rPr>
      <t xml:space="preserve"> El número total de actividades programadas anual es 48, al corte de trimestre 1 se han efectuado 10 actividades, por lo que el avance del porcentaje de actividades ejecutadas del Plan en el trimestre 1 es 21% y con un acumulado de avance para el trimestre 1 del 17.50%. </t>
    </r>
    <r>
      <rPr>
        <b/>
        <sz val="11"/>
        <color rgb="FF000000"/>
        <rFont val="Calibri"/>
        <family val="2"/>
      </rPr>
      <t>Plan de Beneficios e Incentivos:</t>
    </r>
    <r>
      <rPr>
        <sz val="11"/>
        <color rgb="FF000000"/>
        <rFont val="Calibri"/>
        <family val="2"/>
      </rPr>
      <t xml:space="preserve"> El número total de actividades programadas anual es de siete (07) al corte de trimestre 1 se han efectuado el avance en las siete (07) actividades y el equivalente de avance para el Plan es de 40% en el trimestre 1</t>
    </r>
  </si>
  <si>
    <t>De acuerdo con la medición de FURAG, se cumplió con la meta estipulada en 59,9 con un puntaje de 84,4.
El indicador se cumple con un 141%.
Adicionalmente, para el período informado, se realizó seguimiento al Plan Estratégico de Talento Humano, al Plan Institucional de Capacitaciones, al Plan del sistema de Gestión de Seguridad y Salud en el Trabajo y al Plan de Beneficios e Incentivos, obteniendo los siguientes resultados: Plan Estratégico de Talento Humano El número total de actividades programadas anual es catorce actividades, al corte de trimestre 3, se han avanzado en 14 actividades y el equivalente de avance para el Plan es 52,82% y para un porcentaje de cumplimiento acumulado de 81,29% Plan Institucional de Capacitaciones: El número total de actividades programadas anual es 24, al corte de trimestre 3 se ha avanzado en 15 actividades en un 29.18% y con un acumulado de 58.34% Plan del Sistema de Gestión de Seguridad y Salud en el Trabajo: El número total de actividades programadas anual es 48, al corte de trimestre 3 se han efectuado 30 actividades, por lo que el avance del porcentaje de actividades ejecutadas del Plan en el trimestre 3 es 23% y con un acumulado de avance para el trimestre 3 del 37.50%. Plan de Beneficios e Incentivos: El número total de actividades programadas anual es de siete (07) al corte de trimestre 3 se han efectuado el avance en las siete (07) actividades y el equivalente de avance para el Plan es de 22,50% en el trimestre 3, para un porcentaje de avance anual del 85%</t>
  </si>
  <si>
    <t>De acuerdo con la medición de FURAG, se cumplió con la meta estipulada en 59,9 con un puntaje de 84,4. El indicador se cumple con un 141%. Adicionalmente, para el período informado, se realizó seguimiento al Plan Estratégico de Talento Humano, al Plan Institucional de Capacitaciones, al Plan del sistema de Gestión de Seguridad y Salud en el Trabajo y al Plan de Beneficios e Incentivos, obteniendo los siguientes resultados: Plan Estratégico de Talento Humano: El número total de actividades programadas anual es catorce actividades, al corte de trimestre 4, se han avanzado en 14 actividades y el equivalente de avance para el Plan es 16,06% y para un porcentaje de cumplimiento acumulado de 97,35%. Plan Institucional de Capacitaciones: El número total de actividades programadas anual es 24, al corte de trimestre 4 se ha avanzado en 24 actividades en un 35,39% y con un acumulado de 97,90%. Plan del Sistema de Gestión de Seguridad y Salud en el Trabajo:El número total de actividades programadas anual es 48, al corte de trimestre 4 se han efectuado 47 actividades, por lo que el avance del porcentaje de actividades ejecutadas del Plan en el trimestre 4 es 13,50% y con un acumulado de avance para el trimestre 4 del 98%.  Para el PIC: el número total de actividades programadas anual es 24, al corte de trimestre 4 se ha avanzado en 24 actividades en un 35,39% y con un acumulado de 97,90%. Plan de Beneficios e Incentivos: El número total de actividades programadas anual es de siete (07) al corte de trimestre 4 se han efectuado el avance en las siete (07) actividades y el equivalente de avance para el Plan es de 15% en el trimestre 4, para un porcentaje de avance anual del 100%. cumpliéndose esta actividad al 100% al cierre del cuarto trimestre.</t>
  </si>
  <si>
    <t>Con el apoyo de todos los colaboradores de la entidad se logro cumplir con lo establecido por talento humano en el plan de acción, que depende del resultado de los diferentes planes y de la medición del FURAG.</t>
  </si>
  <si>
    <t xml:space="preserve"> -Como reto establecer una meta que este de acuerdo con las particularidades de la entidad, considerando que las preguntas del FURAG pueden cambiar cada año y que la medición pueda ser lo más objetiva posible.
 -Revisar las recomendaciones del FURAG, para poder tener una medición acorde con las particularidades de la entidad.
 -Que las actividades que dependen de otras áreas se puedan establecer con la participación de los responsables de los diferentes procesos.</t>
  </si>
  <si>
    <t>La meta planteada para el indicador fue de 68,6, sin embargo solo llegó al 52%, pues el puntaje fue de 35,5.
Desde Planeación se comparten las recomendaciones arrojadas desde FURAG con una serie de sugerencias desde esta dependencia que buscan mejorar el puntaje para el 2025. 
Aún así, desde Gestión Documental se elaboran las estrategias y se agrupan soportes para el cumplimiento de entregables.
Además, desde la Direccion se informa que la Corporacion tendrá un cambio en la estructura, en lo mencionado anteriormente las TRD de seden convalidar en la aplicacion del acuerdo 001 de febrero 29 de 2024 y realizar dicho procedimiento paralelo al combio estructural o posterir a este;de igual manera se realizara la revision de los formatos de las TRD con los de acuerdo que se mensiona anteriormente y se realizara la consulta de la lista de requisitos para la presentacion de la convalidacion del proceso.se realizara la citacion para la prsentacion de las TRD ante el comite de desempeño de la Corporacion.</t>
  </si>
  <si>
    <t xml:space="preserve">	Acta de CIGD se presento las necesidades de la conformación del Comité Interdisciplinario para el proceso de actualización, para el cumplimiento de los requisitos en la presentación consejo departamental para la convalidación.
	Adquierir compromisos para logras actualizar las TRD.
	Tramite para la revisión jurídica de las TRD.
	Tramite para la revisión de las TRD historiador
	Capacitacion consejo departamentqal para la actualización y convalidación trd con el Consejo Departamental de Archivo.
	Revision y actualización con los empleados en las tipologías que se requieren para las funciones en la aplicación del manual de funciones de la Corporacion.
	TRD Oficina de Control Interno.
	TRD Oficina de Planeación.
	TRD Subdirección administrativa.
	TRD Gestión Documental.
	TRD Talento Humano.
	TRD Subdirección de proyectos.
	TRD Servicio al ciudadano
	Dirección
	Gestión documental 
	Comunicaciones 
Se debe realizar una nueva validación con el Comité Institucional de Gestión y Desempeño para aprobar los cambios. 
Acuerdo 001 de 29 de febrero de 2024 en la actualización de formatos de CCD-TRD
Se viene realizando el proceso para la estructura para la organización de la información en base al CCD.
</t>
  </si>
  <si>
    <t>Formulacion SIC_Actualizacion TCA-actualizacion Hojas de control para expedientes compuestos,cierre pan de capacitaciones de gestion documental-actualizacion del FUID-Plan de Transferencias Primarias -seguimiento a los planes del PINAR (7).</t>
  </si>
  <si>
    <t>Aprobar por CIGD: Formulacion SIC_Actualizacion TCA-actualizacion Hojas de control para expedientes compuestos,cierre pan de capacitaciones de gestion documental--Plan de Transferencias Primarias -Actualizacion de las TRD.</t>
  </si>
  <si>
    <t xml:space="preserve">Para la presentación del ITA, se logra que este se cumpla con 100% sobre 88% como meta planteada. El indicador se cumple con un 114%.
Además, en cumplimiento de la informacion se entrega el MEMORANDO 20240372 el cual da aconocer la informacion para el año 2024, informe de Procuraduria.
</t>
  </si>
  <si>
    <t xml:space="preserve">Revisar que la pagina web en el enlace para las Resoluciones y las circulares tengn un orden cronologico- realizar envio de correo electronico para la publicacion de las comunicaciones en la pagina web de la Corporacion </t>
  </si>
  <si>
    <t>Se ha mantenido informado al público externo por medio de la página web, acerca de la gestión administrativa de la entidad.</t>
  </si>
  <si>
    <t>Continuar con las acciones de transparencia de cara a los diferentes públicos de la entidad por medio de las distintas publicaciones de índole administrativo.</t>
  </si>
  <si>
    <t>Se entregan los resultados de las mediciones de MIPG y en estas se obtiene que la Política de Integridad sobrepasa la meta planteada en 56,3 con un puntaje de 76,4, llegando así a un cumplimiento del 136%.
Ademas, se realizó una capacitación y actividades sobre el codigo de integridad, en cuento a los valores fundametales que orientan el comportamiento de todos aquellos que servimos a la sociedad, teniendo en cuenta lo que debemos hacer y lo que no debemos hacer.</t>
  </si>
  <si>
    <t xml:space="preserve">Se entregan los resultados de las mediciones de MIPG y en estas se obtiene que la Política de Integridad sobrepasa la meta planteada en 56,3 con un puntaje de 76,4, llegando así a un cumplimiento del 136%.
Además, se realizó actividad de reconocimiento de los valores y principios Corporativos, basados en el código de integridad y se resaltaron en el marco del dialoguemos a las personas seleccionadas por votación.
También se solicitó a comunicaciones la actualización del código de la entidad por renuncia del director ejecutivo.
Y se solicitó al personal nuevo vinculado y contratista la realización del curso de integridad, transparencia y lucha contra la corrupción. Cumpliendo así, con lo planteado y establecido con relación a este tema para la vigencia 2024
</t>
  </si>
  <si>
    <t xml:space="preserve"> - El indice de Integridad superó el porcentaje establecido, gracias a las actividades realizadas: 
    - La Corporación recuerda periodicamente a sus colaboradores los valores y principios corporativos, con el apoyo del área de comunicaciones.
- Desde el área jurídica y gestión humana continuamos afianzando la política pública de integridad.
- Los colaboradores de la Corporación han realizado en curso de integridad cuando este ha sido requerido por la organización</t>
  </si>
  <si>
    <t xml:space="preserve"> - Mantener el indicador. 
- Afianzar el conocimiento en materia de integriad. 
- Realizar gestión del conocimiento en integridad a contratistas y vinculados nuevos. 
- Continuar con las actividades tendientes a fortalecer la politica de integridad en la organización.</t>
  </si>
  <si>
    <t>El indicador se encuentra con un cumplimiento del 100%  en la plataforma del consolidador de hacienda e información pública- CHIP. Para trimestre de julio a septiembre se continua realizando las siguientes actividades financieras:
 - Conciliaciones bancarias mensuales para detectar dirferencias en pagos y en cuentas, de esta manera realizar los ajustes a que haya lugar.
 - Conciliaciones mensuales con presupuesto de cuerdo con los insumos de contabilidad  y tesorería, para garantizar la integridad y exactitud de los registros financieros.</t>
  </si>
  <si>
    <t>El indicador se encuentra con un cumplimiento del 100%  en la plataforma del consolidador de hacienda e información pública- CHIP. Para trimestre de octubre a diciembre se continua realizando las siguientes actividades financieras:
-Se anexan los soportes contables de septiembre y octubre de 2024.
 - Conciliaciones bancarias mensuales para detectar dirferencias en pagos y en cuentas, de esta manera realizar los ajustes a que haya lugar.
 - Conciliaciones mensuales con presupuesto de cuerdo con los insumos de contabilidad  y tesorería, para garantizar la integridad y exactitud de los registros financieros.
- Se viene avanzado en las conciliaciones bancarias y de presupuesto, con fecha de corte al mes de octubre.
-El cierre contable y presupuestal se realizara entre enero y febrreo de 2025.</t>
  </si>
  <si>
    <t xml:space="preserve">* Cumplir con todas las obligaciones contraidas por la Corporación tanto a clientes internos y externos (se incluye el pago de matricula y sostenimiento a los beneficiarios de la entidad)
* Entrega de los informes de ley dentro los tiempos establecidos a cada uno de los entes de control.
* Presentación de los impuestos en los tiempos de ley y conceptos de nómina.
* Actualmente se viene realizando la actualización de la policticas contables en compañia de la Gobernación de Antioquia.
</t>
  </si>
  <si>
    <t>* Cumplir con el pago de las obligaciones adquiridadas por la entidad teniendo en cuenta la prestación del servicio o la entrega del bien a satisfacción de la Entidad a Diciembre 31 de 2024 y las que queden pendientes se deberá constituir cuenta por pagar o reserva de apropiación dependiendo del caso (pagos a clientes internos externos, seguridad social, pagos a beneficiarios, impuestos, presentación de informes a que haya lugar entre otros.
*Continuar con la actualización de las polícticas contables.
*Conciliación de cuentas por cobrar a Diciembre 31 de 2024.
*Hacer inventario de bienes muebles de la Corporación.
*Conciliar los recursos recibidos y entregados en Administración.</t>
  </si>
  <si>
    <r>
      <t xml:space="preserve"> - Realizar un diagnóstico de las actividades llevadas a cabo en la vigencia anterior, teniendo en cuenta la percepción de los empleados y/o colaboradores de la entidad.
 - Realizar una encuesta interna para recolectar información dos veces en cada anualidad con el objetivo de realizar trazabilidad y evaluar oportunidades de mejora. 
 - Documentar los resultados de la medición de la satisfacción con las actividades de comunicación interna.
 - </t>
    </r>
    <r>
      <rPr>
        <b/>
        <sz val="11"/>
        <color rgb="FF000000"/>
        <rFont val="Calibri"/>
        <family val="2"/>
      </rPr>
      <t>El resultado del indicador es anual</t>
    </r>
    <r>
      <rPr>
        <sz val="11"/>
        <color rgb="FF000000"/>
        <rFont val="Calibri"/>
        <family val="2"/>
      </rPr>
      <t>.</t>
    </r>
  </si>
  <si>
    <t>Se realizó una encuesta en compañía del área de talento humano para medir el clima laboral y se actualizan los avances frente al Plan de Comunicaciones 2024 con corte al 30 de septiembre.</t>
  </si>
  <si>
    <t>Acciones
Se implementó la Campaña "Buena Onda" que busca fortalecer el clima laboral con la intervención de diferentes espacios dentro de la entidad, promoviendo frases que incentivan el buen clima laboral en  impresos, entregables y fondo de escritorio. 
Se desarrollaron actividades recreativas, en compañía del área de talento humano, célebres a los 11 años de gestión de la entidad. Espacios de esparcimiento y recreación que integran los empleados en actividades competitivas y grupales, que fortalece los lazos laborales y su vez aporta a la productividad laboral. 
El apoyo a las diferentes áreas con la difusión y diseño de piezas gráficas para uso interno.  fortaleciendo los canales y la comunicación dentro de la entidad.</t>
  </si>
  <si>
    <t xml:space="preserve">Se lograron establecer lineamientos y poner en marcha  actividades internas junto a estrategias que apuntan a la obtención de los objetivos. 
La celebración de espacios personales que involucran al individuo en actividades de socialización fortalece el clima laboral. 
Difusión oportuna de la información interna, en canales como whatsapp ayudan al fácil acceso y obtención de esta. </t>
  </si>
  <si>
    <t>Proposición de ideas novedosas, claras, que impacten y enganchen con la audiencia, generando mayor efecto en la intención del mensaje en miras al buen posicionamiento del buen clima laboral. 
Aunque el avance total de las acciones llegaron al 94,95 %, queda pendiente un 4,05 % por satisfacer. Entre las acciones finales de Comunicaciones, se resalta la Campaña Buena Onda. Para el 2025, se plantearán acciones similares con el fin de avanzar en la meta.</t>
  </si>
  <si>
    <r>
      <t xml:space="preserve"> - El posicionamiento se mide a través de una encuesta que evalúa el reconocimiento de la entidad en su quehacer misional. La encuesta se aplicará durante el año en diferentes actividades, espacios y municipios, con el fin de capturar la mayor variabilidad posible en las opiniones recogidas. </t>
    </r>
    <r>
      <rPr>
        <b/>
        <sz val="11"/>
        <color rgb="FF000000"/>
        <rFont val="Calibri"/>
        <family val="2"/>
      </rPr>
      <t>El resultado del indicador es anual</t>
    </r>
    <r>
      <rPr>
        <sz val="11"/>
        <color rgb="FF000000"/>
        <rFont val="Calibri"/>
        <family val="2"/>
      </rPr>
      <t xml:space="preserve">. 
 - Durante el año se realizarán acciones de visibilidad de marca dirigidas a públicos específicos (beneficiarios de los programas operados por la entidad, establecimientos educativos y/o administraciones municipales y comunidad general), con el fin de favorecer el posicionamiento institucional. </t>
    </r>
  </si>
  <si>
    <r>
      <t xml:space="preserve">Durante el segundo trimestre del 2024 se aplicó la encuesta a 45 padres de familia de los beneficiarios del Programa Semestre Cero en Arboletes y Toledo. 
Además, se realizaron acciones de visibilidad de marca orientadas a la difusión de nuestros programas a través de ferias universitarias, inducciones de Semestre Cero, encuentros de desarrollo de habilidades e integración territorial y un laboratorio de innovación.
• Encuentros de desarrollo de habilidades e integración territorial: 48 (al 30 de mayo)
• Inducciones Semestre Cero: 46 (al 30 de mayo)
• Ferias universitarias: 2 (al 30 de mayo)
• Laboratorio de Innovación: 1
</t>
    </r>
    <r>
      <rPr>
        <b/>
        <sz val="12"/>
        <color rgb="FF000000"/>
        <rFont val="Calibri"/>
        <family val="2"/>
      </rPr>
      <t>Total de enero al 30 de mayo (trimestre 1 y 2):
•</t>
    </r>
    <r>
      <rPr>
        <sz val="12"/>
        <color rgb="FF000000"/>
        <rFont val="Calibri"/>
        <family val="2"/>
      </rPr>
      <t>Encuestas:78
•Encuentros de desarrollo de habilidades e integración territorial: 76
• Inducciones Semestre Cero: 67 
• Ferias universitarias: 2 
• Laboratorio de Innovación: 1</t>
    </r>
  </si>
  <si>
    <t>Además, se realizaron acciones de visibilidad de marca orientadas a la difusión de nuestros programas a través de ferias universitarias, inducciones de Semestre Cero, encuentros de desarrollo de habilidades e integración territorial y un laboratorio de innovación.        
Actividades desarrolladas:                                                                                     
Desarrollo de habilidades: 7 actividades en el tercer trimestre para un total de 107 en lo que se lleva del año.
Ferias: 22 actividades en el tercer trimestre para un acumulado de 85 actividades en el año</t>
  </si>
  <si>
    <t xml:space="preserve">Durante el cuarto trimestre del 2024 se desarrollaron diferentes actividades en territorio, que aportan el posicionamiento de la entidad y visibiliza su gestión, actividades de acompañamiento, talleres, ferias educativas, entre otras se ejecutaron durante el periodo.  
Semestre Cero: Módulo de IA: En 27 municipios   Módulo de proyecto de vida: En 51 municipios Actividades Semestre Cero: 78 Informes relacionados con losencuentros: CUEE: Juntas Asesoras, Plenarias, Mesas (SandraNohavá)  CUEES ACOMPAÑADOS:14 de noviembre de 2024 (CUEE SUROESTE, ANDES)09 de octubre de 2024 (CUEE NORDESTE, REMEDIOS)24 octubre de 2024 (CUEE NORTE, SAN PEDRO DE LOSMILAGROS). Encuentros sectoriales de Educación: relacionamiento conlas comunidades (Proyectos) 14 de octubre de 2024, NECOCLI, mesa de educación deNecoclí.28 de noviembre de 2024, Provincia CartamaJericó CTA: Reuniones. 29 de noviembre de 2024 (TERCER COMITÉ DEPARTAMENTALPROGRAMA ONDAS 2024)    Total CUESS: 6  Ferias: 1 actividadIntegración territorial y desarrollo de habilidades: 126actividades Proyecto de vida: 4 actividades.  Actividades de acompañamiento: 130                         Desarrollamos una encuesta de satisfacción de actividades a 35 participantes.es. </t>
  </si>
  <si>
    <t xml:space="preserve">Las diferentes actividades  que se desarrollaron durante el cuarto trimestre dieron cumplimiento a los convenios y el calendario propuesto. Se destacan los cierres del Porgrama Semestre Cero en diferentes municipios del departamento: El Peñol, Campamento, Concordia, Puerto Nare, Caucasia y Necoclí donde desarrollamos las encuestas de satisfacción de actividades a 414 participantes con la finalidad de medir el contenido, dinámica y aprendizaje de las sesiones. </t>
  </si>
  <si>
    <t>Conseguir una conexión efectiva con los estudiantes y los espacios educativos representa siempre un desafío importante. Para alcanzar este objetivo, es esencial proponer temas que despierten su interés y relevancia, desarrollando al mismo tiempo metodologías dinámicas, lúdicas y prácticas que logren captar su atención y fomentar su compromiso. Este enfoque no solo permite generar un ambiente más ameno y participativo, sino que también asegura una retroalimentación más enriquecedora y una participación activa, favoreciendo el proceso de aprendizaje y fortaleciendo la interacción entre los diferentes actores del entorno educativo.</t>
  </si>
  <si>
    <t>Se consolida semanalmente la encuesta de satisfacción enviada a las personas que han realizado solicitudes por los canales establecidos por la Corporación. Al corte del reporte del presente indicador se tiene respuesta para medir la satisfacción de 141 atenciones entre 132 usuarios.</t>
  </si>
  <si>
    <t>Se consolida semanalmente la encuesta de satisfacción enviada a las personas que han realizado solicitudes por los canales establecidos por la Corporación. Al corte del reporte del presente indicador se tiene respuesta para medir la satisfacción de 46 personas.</t>
  </si>
  <si>
    <t>Se logró tener una satisfacción de los usuarios atentidos, superior al 80 %, como meta establecida para el 2024.
El cumplimiento del indicador refleja que la mayoría de los usuarios expresaron opiniones muy positivas sobre la atención recibida, destacando la amabilidad y disposición del personal.
Dentro de los canales de atención de la entidad, el correo electrónico, es el que refleja una mayor aceptación.</t>
  </si>
  <si>
    <t>A pesar de la preferencia por medios digitales, el teléfono y la atención presencial tuvieron baja participación. Es posible que se deba aumentar la efectividad o promoción de estos canales, para ofrecer mayor flexibilidad a los usuarios que prefieren interacciones cara a cara o por teléfono.
Aunque el correo electrónico y el chat web fueron los canales más utilizados, es importante seguir promoviendo otros medios de atención como el teléfono y la atención presencial, para que los usuarios conozcan todas las opciones disponibles.</t>
  </si>
  <si>
    <t>El Índice Política Servicio al Ciudadano planteado como meta en 58,7 se cumple en un 109% toda vez que el resultado de FURAG arroja que este se cumplió con un puntaje de 63,9.</t>
  </si>
  <si>
    <t xml:space="preserve">Durante todo el año se realizaron las siguietes acciones para mejorar el índice de la Política de Atención del Ciudadano.
1. Seguimiento trimestral a las PQRSD.
2. Se generaron alertas tempranas para la respuesta oportuna de las PQRSD.
3. Difusión de los diferentes canales de atención con los que cuenta la entidad.
4. Socialización del protocolo de atención al ciudadano.
</t>
  </si>
  <si>
    <t>Durate el 2024 todas las PQRSD se tramitaron y se resolvieron dentro de los tiempos establecidos por ley.
Se aumentó la visibilidad de los canales de atención disponibles, lo que facilita que los ciudadanos puedan acceder fácilmente a los servicios y presentar sus inquietudes.
Se promovió una comprensión clara de cómo se deben gestionar las interacciones con los ciudadanos, lo que contribuye a un servicio más claro y eficiente.</t>
  </si>
  <si>
    <t>Procurar la mejora continua en los procesos de atención al ciudadano.</t>
  </si>
  <si>
    <t>Para el seguimiento del tercer trimestre se cuenta con los resultados de la medición realizada por el FURAG. Se ha cumplido con la meta trazada en el indicador y el IDI de la Corporación se encuentra en 75,4.
Asimismo, desde Planeación se recopilaron las recomendaciones generadas por MIPG dentro de la presentación del FURAG en 14 políticas. Con estas se estructuró un documento para que, de acuerdo con las dependencias a cargo de cada una, se recopilara la información de soporte de cara a la medición en el 2025</t>
  </si>
  <si>
    <t>La Oficina de Planeación Institucional, ha realizado acciones de acompañamiento a las distintas dependencias en cuanto a implementación y seguimiento de los Planes de bienestar e incentivos, seguridad y salud en el trabajo, tratamiento de riesgos de seguridad y privacidad de la información, seguridad y privacidad de la información, PINAR, anual de adquisiciones, Plan de anticorrupción y atención al ciudadano, Mapa de riesgos y Plan de Acción. 
Asimismo, ha participado en las distintas formaciones impartidas desde el Departamento Administrativo de la Función Pública (DAFP) y la Secretaría de Transparencia de la Presidencia de la República respecto al Programa de Ética y Transparencia Pública. 
Finalmente, realizó el acompañamiento en temas de presupuesto con el fin de articularlos con los compromisos de los planes MIPG diligenciados por las demás dependencias.</t>
  </si>
  <si>
    <t>•	La OPI, en articulación con la Dirección Ejecutiva y la Oficina de Comunicaciones y Relaciones Corporativas, diseña, comparte y socializa el cronograma de cierre respecto a los compromisos estratégicos de la entidad y los retos del 2025.
•	Junto a la Oficina de Comunicaciones y Relaciones Corporativas, se diseña una campaña de alertas para que desde la Línea 1 de Defensa institucional, se preparen los distintos entregables que hacen parte d ellos insumos de la Planeación Estratégica.
•	Coordina las actualizaciones del Plan de Acción 2024 y diseña acciones para el 2025.
•	En articulación con las distintas dependencias, realiza las alertas y modificaciones en el Plan de Mejoramiento Institucional</t>
  </si>
  <si>
    <t xml:space="preserve">Para el 2025, los principales retos de la OPI radican en: 
•	Cumplir con el indicador del Plan de Acción 2025.
•	Diseñar el Programa de Transparencia y Ética Pública que debe implementar la entidad a más tardar, en 2026.
•	Liderar el diseño y migración de sus entregables en el Sistema Misional Mentes de cara a un manejo más seguro de la información, la automatización e integración total de los entregables de Planeación Estratégica Institucional.
•	Ampliar su capacidad instalada. En la actualidad cuenta con una infraestructura limitada en personal y tecnología.
•	Articularse interinstitucionalmente con el fin de generar conocimiento compartido con otras entidades en términos de manejo eficaz y eficiente de la Planeación Estratégica. </t>
  </si>
  <si>
    <t>El ICI se ubicó en 82,4 Esto hace que la meta llegue al 99% toda vez que se había planteado en 83.
Desde Planeación se enviaron las sugerencias para afrontar las recomendaciones de FURAG.</t>
  </si>
  <si>
    <t xml:space="preserve">se realiazon las auditoria del PGA 2024 en total, se analizaron las recomedacion de FURAG vigencia 2023, y por parte de control interno todo esta cumplido, hace falta que la entidad realice varias actividades pendientes para umentar el indicador </t>
  </si>
  <si>
    <t>logros se sigue aumentando el resultado FURAG vigencia 2023, pero se sigue sin contar con el equipo interndiciplinario, lo que lleva a que el indicar no se pueda subir mucho.  se asistio a capacitacion con la ESAP en control interno y en el indea con la fiscalia, procuraduria, personaria</t>
  </si>
  <si>
    <t xml:space="preserve"> control interno ha sido reiterativo, que esto es un incumplimiento de la ley 87 de 1993.       y hace falta presupuesto ´para el tema de las capacitaciones en control interno</t>
  </si>
  <si>
    <r>
      <rPr>
        <b/>
        <sz val="12"/>
        <color rgb="FF000000"/>
        <rFont val="Calibri"/>
        <family val="2"/>
      </rPr>
      <t xml:space="preserve">MENTES
</t>
    </r>
    <r>
      <rPr>
        <sz val="12"/>
        <color rgb="FF000000"/>
        <rFont val="Calibri"/>
        <family val="2"/>
      </rPr>
      <t xml:space="preserve">-Inicio de implementación módulo de cartera en Mentes. Con este se pretende integrar el sistema contable con el sistema misional Mentes. Además, de suministrar información en tiempo real a los usuarios del sistema. 10%
-Realizar integración Mentes con Gestionadoc 10%
</t>
    </r>
    <r>
      <rPr>
        <b/>
        <sz val="12"/>
        <color rgb="FF000000"/>
        <rFont val="Calibri"/>
        <family val="2"/>
      </rPr>
      <t xml:space="preserve">ERP
</t>
    </r>
    <r>
      <rPr>
        <sz val="12"/>
        <color rgb="FF000000"/>
        <rFont val="Calibri"/>
        <family val="2"/>
      </rPr>
      <t>-Firmar estudios previos 8%
-Pliego requerimientos 8%</t>
    </r>
  </si>
  <si>
    <t>Mentes: - De acuerdo con la meta planteada este objetivo ya se cumplió, toda vez que  se implementó módulo de cartera en mentes. además se logró integrar el sistema contable con el misional. finalmente se suministró informacion en tiempo real a los usuarios del sistema.
ERP - se cumple con lo requerido para iniciar elproceso de compra, estudios previos y cargue en SECOP - se reanuda proceso de compra dándole continuidad, se encuentra en eteapa de observaciones proximo a recepción de propuestas. Actulalizacion y renovacion de compnentes de la plataforma tecnológica se compró y renovó el licenciamiento requerido para el correcto funcionamiento de la corporación, este objetivo queda cumplido.</t>
  </si>
  <si>
    <t>Renovación y actualización infraestructura: -Se cumple con lo necesario para realizar el proceso de compra de equipos de cómputo, pantallas y accesorios, el proceso se encuentra en fase de observaciones, y finaliza en Diciembre 30 según cronograma.  
ERP: -Después de un riguroso análisis se toma la desición desde el Jurídica con el aval de la Dirección Ejecutiva de revocar proceso de compra de ERP. El proceso se retomará en 2025</t>
  </si>
  <si>
    <t>Se realiza Proceso de compra de equipos de cómputo, pantallas y accesorios. 
se realiza proceso para mantenimiento de impresoras.
se realiza adición de cotrato 030-2024 para compra de Plug-Ins para el adecuado funcionamienro de la página Web: www.corporaciongilbertoecheverri.gov.co</t>
  </si>
  <si>
    <t xml:space="preserve"> -Realizar adecuado cierre en proceso de compra de portátiles
-construcción de estudios previos para contratación de servicios escenciales de -tal forma que el contrato se realice los primeros días del mes de enero.
-realización de informes necesarios para der continuidad a los procesos de TI.
-Compra del ERP, toda vez que el proceso, aunque se formularon los estudios previos y la publicación de pliegos, este no culminó dado que fue revocado.</t>
  </si>
  <si>
    <t>80</t>
  </si>
  <si>
    <t>4650</t>
  </si>
  <si>
    <t>90</t>
  </si>
  <si>
    <t>3</t>
  </si>
  <si>
    <t>400</t>
  </si>
  <si>
    <t>Definir y hacer seguimiento a los Planes propios del proceso:
-Plan Estratégico de Talento Humano
-Plan de Capacitaciones
-Plan de Beneficios e Incentivos
-Plan de SG-SST</t>
  </si>
  <si>
    <t>Meta
(2025)</t>
  </si>
  <si>
    <t>Línea Base
(2024)</t>
  </si>
  <si>
    <t>10</t>
  </si>
  <si>
    <t>Sin Línea base</t>
  </si>
  <si>
    <t>71%</t>
  </si>
  <si>
    <t>85%</t>
  </si>
  <si>
    <t>100%</t>
  </si>
  <si>
    <t>9. Gestión Técnico Administrativa</t>
  </si>
  <si>
    <t>Subdirección de Proyectos
Oficina de Planeación Institucional</t>
  </si>
  <si>
    <t>Comprende las siguientes acciones:
-Realización del estado del arte del tema de estudio: objetivo de la investigación, antecedentes, marco normativo, cronograma. (35 %)
-Desarrollo temático: herramientas de investigación, grupos de valor,  alcance. (30 %)
-Socialización, divulgación y publicación: evento interno y externo. Publicación de la entidad. (35 %)</t>
  </si>
  <si>
    <t>PROYECCIÓN PLAN DE ACCIÓN 2025
CORPORACIÓN GILBERTO ECHEVERRI MEJÍA</t>
  </si>
  <si>
    <t xml:space="preserve">Indicadores </t>
  </si>
  <si>
    <t>Días</t>
  </si>
  <si>
    <r>
      <t xml:space="preserve"> - Realizar un diagnóstico de las actividades llevadas a cabo en la vigencia anterior, teniendo en cuenta la percepción de los empleados y/o colaboradores de la entidad.
 - Realizar una encuesta interna para recolectar información dos veces en cada anualidad con el objetivo de realizar trazabilidad y evaluar oportunidades de mejora. 
 - Documentar los resultados de la medición de la satisfacción con las actividades de comunicación interna.
 - </t>
    </r>
    <r>
      <rPr>
        <b/>
        <sz val="11"/>
        <color rgb="FF000000"/>
        <rFont val="Calibri"/>
        <family val="2"/>
      </rPr>
      <t>El seguimiento del indicador es trimestral</t>
    </r>
    <r>
      <rPr>
        <sz val="11"/>
        <color rgb="FF000000"/>
        <rFont val="Calibri"/>
        <family val="2"/>
      </rPr>
      <t>.</t>
    </r>
  </si>
  <si>
    <t>Acciones a realizar 2025</t>
  </si>
  <si>
    <t>2650</t>
  </si>
  <si>
    <t>99%</t>
  </si>
  <si>
    <t>5. Número de actividades realizadas</t>
  </si>
  <si>
    <t>6.Número de actividades realizadas</t>
  </si>
  <si>
    <t>7. Número de becas, créditos o estímulos entregados</t>
  </si>
  <si>
    <t>8. Número de actividades de formación realizadas</t>
  </si>
  <si>
    <t>9. Porcentaje de estudiantes que participan en actividades de fortalecimiento territorial</t>
  </si>
  <si>
    <t>10. Número de actividades de fomento lideradas o acompañadas</t>
  </si>
  <si>
    <t>11. Número de alianzas o propuestas interinstitucionales legalizadas</t>
  </si>
  <si>
    <t>12. Investigaciones para la Innovación y el Desarrollo de la Educación Terciaria</t>
  </si>
  <si>
    <t>13. Gestión de Talento Humano</t>
  </si>
  <si>
    <t>14. Gestión Documental</t>
  </si>
  <si>
    <t xml:space="preserve">15. Índice de Transparencia Activa </t>
  </si>
  <si>
    <t>16. Gestión de Integridad Institucional</t>
  </si>
  <si>
    <t>17. Índice de Eficiencia en pagos</t>
  </si>
  <si>
    <t>18. Nivel de satisfacción con las actividades de comunicación interna</t>
  </si>
  <si>
    <t>20. Nivel de percepción sobre los servicios de atención al ciudadano (NPSC)</t>
  </si>
  <si>
    <t xml:space="preserve">21. Descentralización del Servicio al Ciudadano </t>
  </si>
  <si>
    <t>23. Control Interno (ICI)</t>
  </si>
  <si>
    <t>24. Avance en los procesos de actualización e implementación</t>
  </si>
  <si>
    <t>Planes (revisar actividades)</t>
  </si>
  <si>
    <t>83</t>
  </si>
  <si>
    <t>88% (evaluación 2022)</t>
  </si>
  <si>
    <t xml:space="preserve">FORMATO PLAN DE ACCIÓN ANUAL </t>
  </si>
  <si>
    <t xml:space="preserve">Código </t>
  </si>
  <si>
    <t xml:space="preserve">Página </t>
  </si>
  <si>
    <t xml:space="preserve">Objetivo </t>
  </si>
  <si>
    <t>Establecer acciones para desarrollar el Plan Estratégico Institucional 2024- 2028 de la Corporación Gilberto Echeverri Mejía para la vigencia 2024</t>
  </si>
  <si>
    <t>Enero de 2025</t>
  </si>
  <si>
    <t xml:space="preserve">Versión </t>
  </si>
  <si>
    <t xml:space="preserve">Plan de Acción Vigencia </t>
  </si>
  <si>
    <t xml:space="preserve">Fecha de  Actualización </t>
  </si>
  <si>
    <t>- Planear y  desarrollar cronogramas para implementar el programa Semestre Cero. (100%)
- Adelantar procesos contractuales y/o alianzas para la adquisición de los recursos necesarios para poner en marcha el programa Semestre Cero. (convenio suscribió 21 de abril), contratos psicólogas.
- Llevar a cabo procesos de convocatoria, selección y adjudicación de beneficios a estudiantes de la educación media y a recién egresados del bachillerato.
- Proveer de formación y/o acompañamiento a los beneficiarios del programa.
- Evaluar los resultados del programa implementado.</t>
  </si>
  <si>
    <t>- Realizar un diagnóstico para identificar las necesidades de formación en proyecto de vida de los establecimientos educativos oficiales del departamento.
- Diseñar mecanismos de priorización para seleccionar los establecimientos oficiales o grupos a beneficiar.
- Proveer de formación y/o acompañamiento a los beneficiarios de los talleres, las opciones formativas o las actividades lideradas.
- Evaluar los resultados de las actividades desarrolladas.</t>
  </si>
  <si>
    <t>- Realizar búsquedas de información para identificar necesidades de formación que se alineen con los intereses de la población objetivo, del mercado laboral, la academia y el territorio.
- Diseñar planes formativos con base a la información identificada en el punto anterior.
- Planear, convocar y ejecutar actividades de formación, en modalidad presencial, híbrida o virtual.
- Evaluar la satisfacción con las actividades de formación realizadas, en términos de la calidad de los contenidos formativos, de los instructores y de la actividad en general.</t>
  </si>
  <si>
    <t>- Identificar y mapear posibles espacios de articulación para el fomento de la ciencia, la tecnología y la innovación en el departamento.
- Participar y propender por liderar espacios de fomento de la ciencia, la tecnología y la innovación en el departamento.
- Consultar y consolidar información sobre educación superior en el departamento como elementos esenciales para la generación de propuestas y apuestas para el fomento de la ciencia, la tecnología y la innovación en el departamento.
- Sistematizar las experiencias a través de documentos o memorias de participación.</t>
  </si>
  <si>
    <t xml:space="preserve"> - Elaborar, Actualizar e implementar Instrumentos Archivísticos y de Gestión de la Información
 - Definir y hacer seguimiento a los Planes propios del proceso
 - Realizar acciones de mejora a los procedimientos de Gestión documental a nivel entidad</t>
  </si>
  <si>
    <t>Subdirección Administrativa y Financiera
Técnico de Gestión Documental</t>
  </si>
  <si>
    <t>100% (autodiagnóstico)</t>
  </si>
  <si>
    <t xml:space="preserve"> - Mantener actualizada la pagina web institucional de la Corporación
 - Realizar el autodiagnóstico anual ITA programado  por Procuraduría.
 - Realizar acciones correctivas a los seguimientos y auditorias al índice ITA</t>
  </si>
  <si>
    <t>Subdirección Administrativa y Financiera
Técnico de Gestión Documental
Oficina de Comunicaciones</t>
  </si>
  <si>
    <t>No. Capacitación</t>
  </si>
  <si>
    <t>10 (días pago)</t>
  </si>
  <si>
    <t xml:space="preserve"> - Presentar en forma oportuna el reporte anual de control interno contable antes del 28 de febrero de cada año, se reporta vigencia anterior. 
 - Realizar conciliaciones bancarias y de cuentas contables mensualmente.
 Certifica desde la subdirección, reposan la información en cada una de las dependencias en contabilidad y tesorería)</t>
  </si>
  <si>
    <t xml:space="preserve">19. Índice de Posicionamiento </t>
  </si>
  <si>
    <t>22. Gestión de Planeación Estratégica Institucional</t>
  </si>
  <si>
    <t xml:space="preserve"> - Realizar validación de documentación de Proceso entregados por contrato UDEA  con cada uno de los líderes de procesos.
 - Asesorar a Procesos en Articulación con las políticas de MIPG.
 - Planes MIPG acorde con Política institucional.
 - Priorizar con Comité Institucional de Gestión y Desempeño las acciones de mejora resultado de FURAG de la vigencia 2024 generando su respectivo Plan de Mejoramiento.
 - Dar directrices a líderes de políticas para el diligenciamiento de la herramienta de autodiagnóstico establecidos por DAFP
 - Realizar Seguimiento a Políticas MIPG en Comite Institucional de Gestión y Desempeño 
 - Realizar Seguimiento Trimestral Planes MIPG
 - Realizar Seguimiento Trimestral Plan de Acción 
 - Realizar Seguimiento Trimestral Plan de Mejoramiento
 - Definir Acciones para diligenciar Furag Vigencia 2024</t>
  </si>
  <si>
    <t xml:space="preserve"> - Realizar Plan de Auditoría basada en Riesgos.
 - Realizar Seguimiento trimestral Plan de Mejoramiento. 
 - Priorizar acciones resultado de FURAG de Política de Control Interno y Validar con Comité Institucional de Coordinación de Control Interno.
 - Realizar Seguimiento al MECI a través de CICI y de Comité Directivo </t>
  </si>
  <si>
    <t xml:space="preserve"> - Renovación y actualización de los componentes de infraestructura tecnológica
 - Realizar mejoras al software misional (Mentes)
 - Diseño e integración del Módulo de Planeación en Mentes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</si>
</sst>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0"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4"/>
      <color theme="1"/>
      <name val="Aptos Narrow"/>
      <family val="2"/>
      <scheme val="minor"/>
    </font>
    <font>
      <b/>
      <sz val="14"/>
      <color theme="1"/>
      <name val="Aptos Narrow"/>
      <family val="2"/>
      <scheme val="minor"/>
    </font>
    <font>
      <sz val="14"/>
      <name val="Aptos Narrow"/>
      <family val="2"/>
      <scheme val="minor"/>
    </font>
    <font>
      <sz val="12"/>
      <color theme="1"/>
      <name val="Aptos Narrow"/>
      <family val="2"/>
      <scheme val="minor"/>
    </font>
    <font>
      <sz val="11"/>
      <color rgb="FF000000"/>
      <name val="Calibri"/>
      <family val="2"/>
    </font>
    <font>
      <b/>
      <sz val="12"/>
      <name val="Aptos Narrow"/>
      <family val="2"/>
      <scheme val="minor"/>
    </font>
    <font>
      <sz val="12"/>
      <name val="Aptos Narrow"/>
      <family val="2"/>
      <scheme val="minor"/>
    </font>
    <font>
      <b/>
      <sz val="12"/>
      <color theme="0"/>
      <name val="Aptos Narrow"/>
      <family val="2"/>
      <scheme val="minor"/>
    </font>
    <font>
      <b/>
      <sz val="15"/>
      <name val="Aptos Narrow"/>
      <family val="2"/>
      <scheme val="minor"/>
    </font>
    <font>
      <b/>
      <sz val="11"/>
      <color rgb="FF000000"/>
      <name val="Aptos Narrow"/>
      <family val="2"/>
      <scheme val="minor"/>
    </font>
    <font>
      <b/>
      <sz val="13"/>
      <color rgb="FF000000"/>
      <name val="Aptos Narrow"/>
      <family val="2"/>
      <scheme val="minor"/>
    </font>
    <font>
      <sz val="11"/>
      <color rgb="FF000000"/>
      <name val="Aptos Narrow"/>
      <family val="2"/>
      <scheme val="minor"/>
    </font>
    <font>
      <sz val="11"/>
      <name val="Aptos Narrow"/>
      <family val="2"/>
      <scheme val="minor"/>
    </font>
    <font>
      <b/>
      <sz val="13"/>
      <name val="Aptos Narrow"/>
      <family val="2"/>
      <scheme val="minor"/>
    </font>
    <font>
      <b/>
      <sz val="12"/>
      <color rgb="FF000000"/>
      <name val="Aptos Narrow"/>
      <family val="2"/>
      <scheme val="minor"/>
    </font>
    <font>
      <b/>
      <sz val="13"/>
      <color theme="1"/>
      <name val="Aptos Narrow"/>
      <family val="2"/>
      <scheme val="minor"/>
    </font>
    <font>
      <b/>
      <sz val="9"/>
      <color indexed="81"/>
      <name val="Tahoma"/>
      <family val="2"/>
    </font>
    <font>
      <sz val="9"/>
      <color indexed="81"/>
      <name val="Tahoma"/>
      <family val="2"/>
    </font>
    <font>
      <sz val="12"/>
      <color indexed="81"/>
      <name val="Aptos Narrow"/>
      <family val="2"/>
      <scheme val="minor"/>
    </font>
    <font>
      <b/>
      <sz val="12"/>
      <color indexed="81"/>
      <name val="Aptos Narrow"/>
      <family val="2"/>
      <scheme val="minor"/>
    </font>
    <font>
      <sz val="12"/>
      <color rgb="FF000000"/>
      <name val="Aptos Narrow"/>
      <family val="2"/>
      <scheme val="minor"/>
    </font>
    <font>
      <b/>
      <sz val="11"/>
      <color rgb="FF000000"/>
      <name val="Aptos"/>
      <family val="2"/>
    </font>
    <font>
      <sz val="11"/>
      <color rgb="FF000000"/>
      <name val="Aptos"/>
      <family val="2"/>
    </font>
    <font>
      <sz val="11"/>
      <name val="Calibri"/>
      <family val="2"/>
    </font>
    <font>
      <b/>
      <sz val="12"/>
      <name val="Calibri"/>
      <family val="2"/>
    </font>
    <font>
      <sz val="12"/>
      <name val="Calibri"/>
      <family val="2"/>
    </font>
    <font>
      <sz val="12"/>
      <color theme="1"/>
      <name val="Calibri"/>
      <family val="2"/>
    </font>
    <font>
      <sz val="14"/>
      <color theme="1"/>
      <name val="Calibri"/>
      <family val="2"/>
    </font>
    <font>
      <b/>
      <sz val="14"/>
      <color theme="1"/>
      <name val="Calibri"/>
      <family val="2"/>
    </font>
    <font>
      <sz val="14"/>
      <name val="Calibri"/>
      <family val="2"/>
    </font>
    <font>
      <b/>
      <sz val="12"/>
      <color theme="0"/>
      <name val="Calibri"/>
      <family val="2"/>
    </font>
    <font>
      <b/>
      <sz val="15"/>
      <name val="Calibri"/>
      <family val="2"/>
    </font>
    <font>
      <b/>
      <sz val="11"/>
      <color rgb="FF000000"/>
      <name val="Calibri"/>
      <family val="2"/>
    </font>
    <font>
      <b/>
      <sz val="13"/>
      <color rgb="FF000000"/>
      <name val="Calibri"/>
      <family val="2"/>
    </font>
    <font>
      <b/>
      <sz val="13"/>
      <name val="Calibri"/>
      <family val="2"/>
    </font>
    <font>
      <b/>
      <sz val="12"/>
      <color rgb="FF000000"/>
      <name val="Calibri"/>
      <family val="2"/>
    </font>
    <font>
      <sz val="11"/>
      <color theme="1"/>
      <name val="Calibri"/>
      <family val="2"/>
    </font>
    <font>
      <u/>
      <sz val="11"/>
      <color theme="10"/>
      <name val="Calibri"/>
      <family val="2"/>
    </font>
    <font>
      <b/>
      <sz val="11"/>
      <color theme="1"/>
      <name val="Calibri"/>
      <family val="2"/>
    </font>
    <font>
      <b/>
      <sz val="13"/>
      <color theme="1"/>
      <name val="Calibri"/>
      <family val="2"/>
    </font>
    <font>
      <sz val="12"/>
      <color rgb="FF000000"/>
      <name val="Calibri"/>
      <family val="2"/>
    </font>
    <font>
      <sz val="11"/>
      <color rgb="FF242424"/>
      <name val="Aptos Narrow"/>
      <family val="2"/>
    </font>
    <font>
      <sz val="12"/>
      <name val="Calibri"/>
      <family val="2"/>
    </font>
    <font>
      <b/>
      <sz val="16"/>
      <color theme="1"/>
      <name val="Calibri"/>
      <family val="2"/>
    </font>
    <font>
      <b/>
      <sz val="11"/>
      <name val="Calibri"/>
      <family val="2"/>
    </font>
    <font>
      <b/>
      <sz val="9"/>
      <color indexed="81"/>
      <name val="Tahoma"/>
      <charset val="1"/>
    </font>
  </fonts>
  <fills count="28">
    <fill>
      <patternFill patternType="none"/>
    </fill>
    <fill>
      <patternFill patternType="gray125"/>
    </fill>
    <fill>
      <patternFill patternType="solid">
        <fgColor rgb="FF92D050"/>
        <bgColor indexed="64"/>
      </patternFill>
    </fill>
    <fill>
      <patternFill patternType="solid">
        <fgColor rgb="FF92D050"/>
        <bgColor rgb="FF7F7F7F"/>
      </patternFill>
    </fill>
    <fill>
      <patternFill patternType="solid">
        <fgColor theme="0" tint="-0.249977111117893"/>
        <bgColor rgb="FF7F7F7F"/>
      </patternFill>
    </fill>
    <fill>
      <patternFill patternType="solid">
        <fgColor theme="7" tint="0.59999389629810485"/>
        <bgColor rgb="FF7F7F7F"/>
      </patternFill>
    </fill>
    <fill>
      <patternFill patternType="solid">
        <fgColor rgb="FFFFC000"/>
        <bgColor rgb="FF7F7F7F"/>
      </patternFill>
    </fill>
    <fill>
      <patternFill patternType="solid">
        <fgColor rgb="FF002060"/>
        <bgColor rgb="FF7F7F7F"/>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00FF00"/>
        <bgColor indexed="64"/>
      </patternFill>
    </fill>
    <fill>
      <patternFill patternType="solid">
        <fgColor theme="0"/>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
      <patternFill patternType="solid">
        <fgColor theme="2" tint="-0.249977111117893"/>
        <bgColor rgb="FF7F7F7F"/>
      </patternFill>
    </fill>
    <fill>
      <patternFill patternType="solid">
        <fgColor theme="2" tint="-0.249977111117893"/>
        <bgColor indexed="64"/>
      </patternFill>
    </fill>
    <fill>
      <patternFill patternType="solid">
        <fgColor rgb="FFFFFFFF"/>
        <bgColor rgb="FF000000"/>
      </patternFill>
    </fill>
  </fills>
  <borders count="76">
    <border>
      <left/>
      <right/>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bottom style="dashDot">
        <color indexed="64"/>
      </bottom>
      <diagonal/>
    </border>
    <border>
      <left/>
      <right style="medium">
        <color indexed="64"/>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auto="1"/>
      </right>
      <top/>
      <bottom style="thin">
        <color auto="1"/>
      </bottom>
      <diagonal/>
    </border>
    <border>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dashDot">
        <color indexed="64"/>
      </top>
      <bottom style="dashDot">
        <color indexed="64"/>
      </bottom>
      <diagonal/>
    </border>
    <border>
      <left/>
      <right style="medium">
        <color indexed="64"/>
      </right>
      <top/>
      <bottom/>
      <diagonal/>
    </border>
    <border>
      <left style="medium">
        <color indexed="64"/>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thin">
        <color auto="1"/>
      </top>
      <bottom style="dashDot">
        <color indexed="64"/>
      </bottom>
      <diagonal/>
    </border>
    <border>
      <left/>
      <right style="thin">
        <color auto="1"/>
      </right>
      <top style="thin">
        <color auto="1"/>
      </top>
      <bottom style="dashDot">
        <color indexed="64"/>
      </bottom>
      <diagonal/>
    </border>
    <border>
      <left style="thin">
        <color auto="1"/>
      </left>
      <right/>
      <top style="thin">
        <color auto="1"/>
      </top>
      <bottom style="dashDot">
        <color indexed="64"/>
      </bottom>
      <diagonal/>
    </border>
    <border>
      <left style="medium">
        <color indexed="64"/>
      </left>
      <right style="thin">
        <color auto="1"/>
      </right>
      <top style="thin">
        <color auto="1"/>
      </top>
      <bottom style="dashDot">
        <color indexed="64"/>
      </bottom>
      <diagonal/>
    </border>
    <border>
      <left style="medium">
        <color indexed="64"/>
      </left>
      <right/>
      <top style="thin">
        <color auto="1"/>
      </top>
      <bottom style="dashDot">
        <color indexed="64"/>
      </bottom>
      <diagonal/>
    </border>
    <border>
      <left style="thin">
        <color auto="1"/>
      </left>
      <right style="thin">
        <color auto="1"/>
      </right>
      <top style="thin">
        <color auto="1"/>
      </top>
      <bottom style="dashDot">
        <color indexed="64"/>
      </bottom>
      <diagonal/>
    </border>
    <border>
      <left/>
      <right style="medium">
        <color indexed="64"/>
      </right>
      <top style="thin">
        <color auto="1"/>
      </top>
      <bottom style="dashDot">
        <color indexed="64"/>
      </bottom>
      <diagonal/>
    </border>
    <border>
      <left style="thin">
        <color auto="1"/>
      </left>
      <right/>
      <top/>
      <bottom style="thin">
        <color auto="1"/>
      </bottom>
      <diagonal/>
    </border>
    <border>
      <left style="thin">
        <color auto="1"/>
      </left>
      <right/>
      <top/>
      <bottom/>
      <diagonal/>
    </border>
    <border>
      <left style="thin">
        <color auto="1"/>
      </left>
      <right/>
      <top/>
      <bottom style="medium">
        <color indexed="64"/>
      </bottom>
      <diagonal/>
    </border>
    <border>
      <left style="medium">
        <color indexed="64"/>
      </left>
      <right/>
      <top style="thin">
        <color auto="1"/>
      </top>
      <bottom style="medium">
        <color indexed="64"/>
      </bottom>
      <diagonal/>
    </border>
    <border>
      <left/>
      <right style="medium">
        <color indexed="64"/>
      </right>
      <top/>
      <bottom style="thin">
        <color auto="1"/>
      </bottom>
      <diagonal/>
    </border>
    <border>
      <left/>
      <right style="thin">
        <color auto="1"/>
      </right>
      <top style="thin">
        <color auto="1"/>
      </top>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thin">
        <color auto="1"/>
      </top>
      <bottom style="medium">
        <color indexed="64"/>
      </bottom>
      <diagonal/>
    </border>
    <border>
      <left/>
      <right style="medium">
        <color indexed="64"/>
      </right>
      <top style="thin">
        <color auto="1"/>
      </top>
      <bottom/>
      <diagonal/>
    </border>
    <border>
      <left style="medium">
        <color indexed="64"/>
      </left>
      <right/>
      <top style="medium">
        <color indexed="64"/>
      </top>
      <bottom style="thin">
        <color auto="1"/>
      </bottom>
      <diagonal/>
    </border>
    <border>
      <left/>
      <right style="medium">
        <color indexed="64"/>
      </right>
      <top style="thin">
        <color auto="1"/>
      </top>
      <bottom style="thin">
        <color auto="1"/>
      </bottom>
      <diagonal/>
    </border>
    <border>
      <left style="thin">
        <color auto="1"/>
      </left>
      <right style="medium">
        <color indexed="64"/>
      </right>
      <top/>
      <bottom/>
      <diagonal/>
    </border>
    <border>
      <left style="medium">
        <color indexed="64"/>
      </left>
      <right style="medium">
        <color indexed="64"/>
      </right>
      <top style="dashDot">
        <color indexed="64"/>
      </top>
      <bottom style="medium">
        <color indexed="64"/>
      </bottom>
      <diagonal/>
    </border>
    <border>
      <left/>
      <right style="medium">
        <color indexed="64"/>
      </right>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auto="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8" fillId="0" borderId="0"/>
  </cellStyleXfs>
  <cellXfs count="751">
    <xf numFmtId="0" fontId="0" fillId="0" borderId="0" xfId="0"/>
    <xf numFmtId="0" fontId="4" fillId="2" borderId="2" xfId="0" applyFont="1" applyFill="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6" fillId="0" borderId="0" xfId="0" applyFont="1" applyAlignment="1">
      <alignment horizontal="center" vertical="top"/>
    </xf>
    <xf numFmtId="0" fontId="4" fillId="0" borderId="0" xfId="0" applyFont="1" applyAlignment="1">
      <alignment horizontal="left" vertical="top"/>
    </xf>
    <xf numFmtId="0" fontId="4" fillId="2" borderId="6" xfId="0" applyFont="1" applyFill="1" applyBorder="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2" borderId="10" xfId="0" applyFont="1" applyFill="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xf>
    <xf numFmtId="0" fontId="7" fillId="0" borderId="0" xfId="0" applyFont="1" applyAlignment="1">
      <alignment horizontal="center" vertical="center"/>
    </xf>
    <xf numFmtId="0" fontId="9" fillId="0" borderId="0" xfId="4" applyFont="1" applyAlignment="1">
      <alignment vertical="center" wrapText="1"/>
    </xf>
    <xf numFmtId="0" fontId="9" fillId="0" borderId="16" xfId="4" applyFont="1" applyBorder="1" applyAlignment="1">
      <alignment vertical="center" wrapText="1"/>
    </xf>
    <xf numFmtId="0" fontId="9" fillId="0" borderId="18" xfId="0" applyFont="1" applyBorder="1" applyAlignment="1">
      <alignment horizontal="center" vertical="center" wrapText="1"/>
    </xf>
    <xf numFmtId="0" fontId="9" fillId="3" borderId="19" xfId="4" applyFont="1" applyFill="1" applyBorder="1" applyAlignment="1">
      <alignment horizontal="center" vertical="center" wrapText="1"/>
    </xf>
    <xf numFmtId="0" fontId="9" fillId="3" borderId="20" xfId="4" applyFont="1" applyFill="1" applyBorder="1" applyAlignment="1">
      <alignment horizontal="center" vertical="center" wrapText="1"/>
    </xf>
    <xf numFmtId="0" fontId="9" fillId="4" borderId="21" xfId="4" applyFont="1" applyFill="1" applyBorder="1" applyAlignment="1">
      <alignment horizontal="center" vertical="center" wrapText="1"/>
    </xf>
    <xf numFmtId="0" fontId="9" fillId="4" borderId="22" xfId="4" applyFont="1" applyFill="1" applyBorder="1" applyAlignment="1">
      <alignment horizontal="center" vertical="center" wrapText="1"/>
    </xf>
    <xf numFmtId="0" fontId="9" fillId="5" borderId="18" xfId="4" applyFont="1" applyFill="1" applyBorder="1" applyAlignment="1">
      <alignment horizontal="center" vertical="center" wrapText="1"/>
    </xf>
    <xf numFmtId="0" fontId="9" fillId="5" borderId="20" xfId="4" applyFont="1" applyFill="1" applyBorder="1" applyAlignment="1">
      <alignment horizontal="center" vertical="center" wrapText="1"/>
    </xf>
    <xf numFmtId="0" fontId="9" fillId="6" borderId="21" xfId="4" applyFont="1" applyFill="1" applyBorder="1" applyAlignment="1">
      <alignment horizontal="center" vertical="center" wrapText="1"/>
    </xf>
    <xf numFmtId="0" fontId="9" fillId="6" borderId="22" xfId="4" applyFont="1" applyFill="1" applyBorder="1" applyAlignment="1">
      <alignment horizontal="center" vertical="center" wrapText="1"/>
    </xf>
    <xf numFmtId="0" fontId="11" fillId="7" borderId="18" xfId="4" applyFont="1" applyFill="1" applyBorder="1" applyAlignment="1">
      <alignment horizontal="center" vertical="center" wrapText="1"/>
    </xf>
    <xf numFmtId="0" fontId="11" fillId="7" borderId="20" xfId="4" applyFont="1" applyFill="1" applyBorder="1" applyAlignment="1">
      <alignment horizontal="center" vertical="center" wrapText="1"/>
    </xf>
    <xf numFmtId="0" fontId="11" fillId="7" borderId="23" xfId="4" applyFont="1" applyFill="1" applyBorder="1" applyAlignment="1">
      <alignment horizontal="center" vertical="center" wrapText="1"/>
    </xf>
    <xf numFmtId="0" fontId="11" fillId="7" borderId="24" xfId="4" applyFont="1" applyFill="1" applyBorder="1" applyAlignment="1">
      <alignment horizontal="center" vertical="center" wrapText="1"/>
    </xf>
    <xf numFmtId="0" fontId="11" fillId="7" borderId="25" xfId="4" applyFont="1" applyFill="1" applyBorder="1" applyAlignment="1">
      <alignment horizontal="center" vertical="center" wrapText="1"/>
    </xf>
    <xf numFmtId="0" fontId="11" fillId="7" borderId="26" xfId="4" applyFont="1" applyFill="1" applyBorder="1" applyAlignment="1">
      <alignment horizontal="center" vertical="center" wrapText="1"/>
    </xf>
    <xf numFmtId="0" fontId="11" fillId="7" borderId="27" xfId="4" applyFont="1" applyFill="1" applyBorder="1" applyAlignment="1">
      <alignment horizontal="center" vertical="center" wrapText="1"/>
    </xf>
    <xf numFmtId="0" fontId="11" fillId="7" borderId="19" xfId="4" applyFont="1" applyFill="1" applyBorder="1" applyAlignment="1">
      <alignment horizontal="center" vertical="center" wrapText="1"/>
    </xf>
    <xf numFmtId="49" fontId="11" fillId="7" borderId="22" xfId="4" applyNumberFormat="1" applyFont="1" applyFill="1" applyBorder="1" applyAlignment="1">
      <alignment horizontal="center" vertical="center" wrapText="1"/>
    </xf>
    <xf numFmtId="0" fontId="9" fillId="3" borderId="18" xfId="4" applyFont="1" applyFill="1" applyBorder="1" applyAlignment="1">
      <alignment horizontal="center" vertical="center" wrapText="1"/>
    </xf>
    <xf numFmtId="0" fontId="9" fillId="3" borderId="22" xfId="4"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9" xfId="0" applyFont="1" applyBorder="1" applyAlignment="1">
      <alignment horizontal="center" vertical="center" wrapText="1"/>
    </xf>
    <xf numFmtId="0" fontId="9" fillId="3" borderId="7" xfId="4" applyFont="1" applyFill="1" applyBorder="1" applyAlignment="1">
      <alignment horizontal="center" vertical="top" wrapText="1"/>
    </xf>
    <xf numFmtId="0" fontId="10" fillId="0" borderId="0" xfId="0" applyFont="1" applyAlignment="1">
      <alignment horizontal="center" vertical="center" wrapText="1"/>
    </xf>
    <xf numFmtId="0" fontId="16" fillId="8" borderId="2" xfId="0" applyFont="1" applyFill="1" applyBorder="1" applyAlignment="1">
      <alignment horizontal="left" vertical="center" wrapText="1"/>
    </xf>
    <xf numFmtId="10" fontId="17" fillId="8" borderId="4" xfId="0" applyNumberFormat="1" applyFont="1" applyFill="1" applyBorder="1" applyAlignment="1">
      <alignment horizontal="center" vertical="center" wrapText="1"/>
    </xf>
    <xf numFmtId="0" fontId="16" fillId="8" borderId="32" xfId="0" applyFont="1" applyFill="1" applyBorder="1" applyAlignment="1">
      <alignment horizontal="left" vertical="center" wrapText="1"/>
    </xf>
    <xf numFmtId="0" fontId="15" fillId="8" borderId="33" xfId="0" applyFont="1" applyFill="1" applyBorder="1" applyAlignment="1">
      <alignment horizontal="center" vertical="center"/>
    </xf>
    <xf numFmtId="0" fontId="15" fillId="9" borderId="34" xfId="0" applyFont="1" applyFill="1" applyBorder="1" applyAlignment="1">
      <alignment horizontal="center" vertical="center" wrapText="1"/>
    </xf>
    <xf numFmtId="10" fontId="13" fillId="10" borderId="29" xfId="2" applyNumberFormat="1" applyFont="1" applyFill="1" applyBorder="1" applyAlignment="1">
      <alignment horizontal="center" vertical="center" wrapText="1"/>
    </xf>
    <xf numFmtId="0" fontId="15" fillId="11" borderId="34" xfId="0" applyFont="1" applyFill="1" applyBorder="1" applyAlignment="1">
      <alignment horizontal="center" vertical="center" wrapText="1"/>
    </xf>
    <xf numFmtId="10" fontId="13" fillId="12" borderId="8" xfId="2" applyNumberFormat="1" applyFont="1" applyFill="1" applyBorder="1" applyAlignment="1">
      <alignment horizontal="center" vertical="center" wrapText="1"/>
    </xf>
    <xf numFmtId="0" fontId="15" fillId="13" borderId="35" xfId="0" applyFont="1" applyFill="1" applyBorder="1" applyAlignment="1">
      <alignment horizontal="center" vertical="center" wrapText="1"/>
    </xf>
    <xf numFmtId="10" fontId="13" fillId="14" borderId="29" xfId="2" applyNumberFormat="1" applyFont="1" applyFill="1" applyBorder="1" applyAlignment="1">
      <alignment horizontal="center" vertical="center" wrapText="1"/>
    </xf>
    <xf numFmtId="0" fontId="15" fillId="15" borderId="6" xfId="0" applyFont="1" applyFill="1" applyBorder="1" applyAlignment="1">
      <alignment horizontal="center" vertical="center" wrapText="1"/>
    </xf>
    <xf numFmtId="10" fontId="13" fillId="16" borderId="36" xfId="2" applyNumberFormat="1" applyFont="1" applyFill="1" applyBorder="1" applyAlignment="1">
      <alignment horizontal="center" vertical="center" wrapText="1"/>
    </xf>
    <xf numFmtId="2" fontId="18" fillId="8" borderId="37" xfId="1" applyNumberFormat="1" applyFont="1" applyFill="1" applyBorder="1" applyAlignment="1">
      <alignment horizontal="center" vertical="center" wrapText="1"/>
    </xf>
    <xf numFmtId="10" fontId="14" fillId="8" borderId="7" xfId="2" applyNumberFormat="1" applyFont="1" applyFill="1" applyBorder="1" applyAlignment="1">
      <alignment horizontal="center" vertical="center" wrapText="1"/>
    </xf>
    <xf numFmtId="10" fontId="14" fillId="17" borderId="3" xfId="2" applyNumberFormat="1" applyFont="1" applyFill="1" applyBorder="1" applyAlignment="1">
      <alignment horizontal="center" vertical="center" wrapText="1"/>
    </xf>
    <xf numFmtId="49" fontId="15" fillId="0" borderId="32" xfId="0" applyNumberFormat="1" applyFont="1" applyBorder="1" applyAlignment="1">
      <alignment horizontal="left" vertical="center" wrapText="1"/>
    </xf>
    <xf numFmtId="0" fontId="10" fillId="18" borderId="29" xfId="0" applyFont="1" applyFill="1" applyBorder="1" applyAlignment="1">
      <alignment horizontal="center" vertical="center"/>
    </xf>
    <xf numFmtId="49" fontId="10" fillId="0" borderId="7" xfId="0" applyNumberFormat="1"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Alignment="1">
      <alignment horizontal="center" vertical="center"/>
    </xf>
    <xf numFmtId="0" fontId="16" fillId="8" borderId="28" xfId="0" applyFont="1" applyFill="1" applyBorder="1" applyAlignment="1">
      <alignment horizontal="left" vertical="center" wrapText="1"/>
    </xf>
    <xf numFmtId="0" fontId="15" fillId="8" borderId="29" xfId="0" applyFont="1" applyFill="1" applyBorder="1" applyAlignment="1">
      <alignment horizontal="center" vertical="center"/>
    </xf>
    <xf numFmtId="0" fontId="15" fillId="9" borderId="6" xfId="0" applyFont="1" applyFill="1" applyBorder="1" applyAlignment="1">
      <alignment horizontal="center" vertical="center" wrapText="1"/>
    </xf>
    <xf numFmtId="0" fontId="15" fillId="11" borderId="6" xfId="0" applyFont="1" applyFill="1" applyBorder="1" applyAlignment="1">
      <alignment horizontal="center" vertical="center" wrapText="1"/>
    </xf>
    <xf numFmtId="0" fontId="15" fillId="13" borderId="28" xfId="0" applyFont="1" applyFill="1" applyBorder="1" applyAlignment="1">
      <alignment horizontal="center" vertical="center" wrapText="1"/>
    </xf>
    <xf numFmtId="10" fontId="13" fillId="16" borderId="8" xfId="2" applyNumberFormat="1" applyFont="1" applyFill="1" applyBorder="1" applyAlignment="1">
      <alignment horizontal="center" vertical="center" wrapText="1"/>
    </xf>
    <xf numFmtId="10" fontId="14" fillId="17" borderId="7" xfId="2" applyNumberFormat="1" applyFont="1" applyFill="1" applyBorder="1" applyAlignment="1">
      <alignment horizontal="center" vertical="center" wrapText="1"/>
    </xf>
    <xf numFmtId="49" fontId="15" fillId="8" borderId="8" xfId="0" applyNumberFormat="1" applyFont="1" applyFill="1" applyBorder="1" applyAlignment="1">
      <alignment horizontal="center" vertical="center" wrapText="1"/>
    </xf>
    <xf numFmtId="49" fontId="15" fillId="0" borderId="28" xfId="0" applyNumberFormat="1" applyFont="1" applyBorder="1" applyAlignment="1">
      <alignment horizontal="left" vertical="center" wrapText="1"/>
    </xf>
    <xf numFmtId="10" fontId="14" fillId="17" borderId="42" xfId="2" applyNumberFormat="1" applyFont="1" applyFill="1" applyBorder="1" applyAlignment="1">
      <alignment horizontal="center" vertical="center" wrapText="1"/>
    </xf>
    <xf numFmtId="0" fontId="16" fillId="8" borderId="10" xfId="0" applyFont="1" applyFill="1" applyBorder="1" applyAlignment="1">
      <alignment vertical="center" wrapText="1"/>
    </xf>
    <xf numFmtId="10" fontId="17" fillId="8" borderId="43" xfId="0" applyNumberFormat="1" applyFont="1" applyFill="1" applyBorder="1" applyAlignment="1">
      <alignment horizontal="center" vertical="center" wrapText="1"/>
    </xf>
    <xf numFmtId="0" fontId="15" fillId="8" borderId="44" xfId="0" applyFont="1" applyFill="1" applyBorder="1" applyAlignment="1">
      <alignment vertical="center" wrapText="1"/>
    </xf>
    <xf numFmtId="0" fontId="15" fillId="8" borderId="45" xfId="0" applyFont="1" applyFill="1" applyBorder="1" applyAlignment="1">
      <alignment horizontal="center" vertical="center"/>
    </xf>
    <xf numFmtId="0" fontId="15" fillId="9" borderId="46" xfId="0" applyFont="1" applyFill="1" applyBorder="1" applyAlignment="1">
      <alignment horizontal="center" vertical="center" wrapText="1"/>
    </xf>
    <xf numFmtId="10" fontId="13" fillId="10" borderId="45" xfId="2" applyNumberFormat="1" applyFont="1" applyFill="1" applyBorder="1" applyAlignment="1">
      <alignment horizontal="center" vertical="center" wrapText="1"/>
    </xf>
    <xf numFmtId="0" fontId="15" fillId="11" borderId="46" xfId="0" applyFont="1" applyFill="1" applyBorder="1" applyAlignment="1">
      <alignment horizontal="center" vertical="center" wrapText="1"/>
    </xf>
    <xf numFmtId="10" fontId="13" fillId="12" borderId="43" xfId="2" applyNumberFormat="1" applyFont="1" applyFill="1" applyBorder="1" applyAlignment="1">
      <alignment horizontal="center" vertical="center" wrapText="1"/>
    </xf>
    <xf numFmtId="0" fontId="15" fillId="13" borderId="44" xfId="0" applyFont="1" applyFill="1" applyBorder="1" applyAlignment="1">
      <alignment horizontal="center" vertical="center" wrapText="1"/>
    </xf>
    <xf numFmtId="10" fontId="13" fillId="14" borderId="45" xfId="2" applyNumberFormat="1" applyFont="1" applyFill="1" applyBorder="1" applyAlignment="1">
      <alignment horizontal="center" vertical="center" wrapText="1"/>
    </xf>
    <xf numFmtId="0" fontId="15" fillId="15" borderId="46" xfId="0" applyFont="1" applyFill="1" applyBorder="1" applyAlignment="1">
      <alignment horizontal="center" vertical="center" wrapText="1"/>
    </xf>
    <xf numFmtId="10" fontId="13" fillId="16" borderId="43" xfId="2" applyNumberFormat="1" applyFont="1" applyFill="1" applyBorder="1" applyAlignment="1">
      <alignment horizontal="center" vertical="center" wrapText="1"/>
    </xf>
    <xf numFmtId="2" fontId="18" fillId="8" borderId="47" xfId="1" applyNumberFormat="1" applyFont="1" applyFill="1" applyBorder="1" applyAlignment="1">
      <alignment horizontal="center" vertical="center" wrapText="1"/>
    </xf>
    <xf numFmtId="10" fontId="14" fillId="8" borderId="48" xfId="2" applyNumberFormat="1" applyFont="1" applyFill="1" applyBorder="1" applyAlignment="1">
      <alignment horizontal="center" vertical="center" wrapText="1"/>
    </xf>
    <xf numFmtId="10" fontId="14" fillId="17" borderId="48" xfId="2" applyNumberFormat="1" applyFont="1" applyFill="1" applyBorder="1" applyAlignment="1">
      <alignment horizontal="center" vertical="center" wrapText="1"/>
    </xf>
    <xf numFmtId="49" fontId="15" fillId="8" borderId="43" xfId="0" applyNumberFormat="1" applyFont="1" applyFill="1" applyBorder="1" applyAlignment="1">
      <alignment horizontal="center" vertical="center"/>
    </xf>
    <xf numFmtId="49" fontId="15" fillId="0" borderId="49" xfId="0" applyNumberFormat="1" applyFont="1" applyBorder="1" applyAlignment="1">
      <alignment vertical="center" wrapText="1"/>
    </xf>
    <xf numFmtId="0" fontId="16" fillId="14" borderId="2" xfId="0" applyFont="1" applyFill="1" applyBorder="1" applyAlignment="1">
      <alignment vertical="center" wrapText="1"/>
    </xf>
    <xf numFmtId="10" fontId="17" fillId="8" borderId="36" xfId="0" applyNumberFormat="1" applyFont="1" applyFill="1" applyBorder="1" applyAlignment="1">
      <alignment horizontal="center" vertical="center" wrapText="1"/>
    </xf>
    <xf numFmtId="0" fontId="15" fillId="14" borderId="35" xfId="0" applyFont="1" applyFill="1" applyBorder="1" applyAlignment="1">
      <alignment vertical="center" wrapText="1"/>
    </xf>
    <xf numFmtId="0" fontId="15" fillId="14" borderId="50" xfId="0" applyFont="1" applyFill="1" applyBorder="1" applyAlignment="1">
      <alignment horizontal="center" vertical="center"/>
    </xf>
    <xf numFmtId="10" fontId="13" fillId="10" borderId="50" xfId="2" applyNumberFormat="1" applyFont="1" applyFill="1" applyBorder="1" applyAlignment="1">
      <alignment horizontal="center" vertical="center" wrapText="1"/>
    </xf>
    <xf numFmtId="10" fontId="13" fillId="12" borderId="36" xfId="2" applyNumberFormat="1" applyFont="1" applyFill="1" applyBorder="1" applyAlignment="1">
      <alignment horizontal="center" vertical="center" wrapText="1"/>
    </xf>
    <xf numFmtId="10" fontId="13" fillId="14" borderId="50" xfId="2" applyNumberFormat="1" applyFont="1" applyFill="1" applyBorder="1" applyAlignment="1">
      <alignment horizontal="center" vertical="center" wrapText="1"/>
    </xf>
    <xf numFmtId="0" fontId="15" fillId="15" borderId="34" xfId="0" applyFont="1" applyFill="1" applyBorder="1" applyAlignment="1">
      <alignment horizontal="center" vertical="center" wrapText="1"/>
    </xf>
    <xf numFmtId="10" fontId="14" fillId="8" borderId="42" xfId="2" applyNumberFormat="1" applyFont="1" applyFill="1" applyBorder="1" applyAlignment="1">
      <alignment horizontal="center" vertical="center" wrapText="1"/>
    </xf>
    <xf numFmtId="49" fontId="15" fillId="0" borderId="35" xfId="0" applyNumberFormat="1" applyFont="1" applyBorder="1" applyAlignment="1">
      <alignment vertical="center" wrapText="1"/>
    </xf>
    <xf numFmtId="49" fontId="10" fillId="19" borderId="7" xfId="0" applyNumberFormat="1" applyFont="1" applyFill="1" applyBorder="1" applyAlignment="1">
      <alignment horizontal="left" vertical="top" wrapText="1"/>
    </xf>
    <xf numFmtId="0" fontId="16" fillId="14" borderId="6" xfId="0" applyFont="1" applyFill="1" applyBorder="1" applyAlignment="1">
      <alignment horizontal="left" vertical="center" wrapText="1"/>
    </xf>
    <xf numFmtId="0" fontId="16" fillId="14" borderId="28" xfId="0" applyFont="1" applyFill="1" applyBorder="1" applyAlignment="1">
      <alignment horizontal="left" vertical="center" wrapText="1"/>
    </xf>
    <xf numFmtId="0" fontId="15" fillId="14" borderId="29" xfId="0" applyFont="1" applyFill="1" applyBorder="1" applyAlignment="1">
      <alignment horizontal="center" vertical="center"/>
    </xf>
    <xf numFmtId="49" fontId="15" fillId="0" borderId="28" xfId="0" quotePrefix="1" applyNumberFormat="1" applyFont="1" applyBorder="1" applyAlignment="1">
      <alignment horizontal="left" vertical="center" wrapText="1"/>
    </xf>
    <xf numFmtId="0" fontId="0" fillId="14" borderId="6" xfId="0" applyFill="1" applyBorder="1" applyAlignment="1">
      <alignment horizontal="left" vertical="center" wrapText="1"/>
    </xf>
    <xf numFmtId="10" fontId="14" fillId="14" borderId="8" xfId="2" applyNumberFormat="1" applyFont="1" applyFill="1" applyBorder="1" applyAlignment="1">
      <alignment horizontal="center" vertical="center" wrapText="1"/>
    </xf>
    <xf numFmtId="0" fontId="0" fillId="14" borderId="28" xfId="0" applyFill="1" applyBorder="1" applyAlignment="1">
      <alignment horizontal="center" vertical="center" wrapText="1"/>
    </xf>
    <xf numFmtId="10" fontId="14" fillId="14" borderId="29" xfId="2" applyNumberFormat="1" applyFont="1" applyFill="1" applyBorder="1" applyAlignment="1">
      <alignment horizontal="center" vertical="center" wrapText="1"/>
    </xf>
    <xf numFmtId="0" fontId="0" fillId="14" borderId="28" xfId="0" applyFill="1" applyBorder="1" applyAlignment="1">
      <alignment horizontal="left" vertical="center" wrapText="1"/>
    </xf>
    <xf numFmtId="0" fontId="0" fillId="14" borderId="29" xfId="0" applyFill="1" applyBorder="1" applyAlignment="1">
      <alignment horizontal="center" vertical="center" wrapText="1"/>
    </xf>
    <xf numFmtId="0" fontId="0" fillId="9" borderId="6" xfId="0" applyFill="1" applyBorder="1" applyAlignment="1">
      <alignment horizontal="center" vertical="center" wrapText="1"/>
    </xf>
    <xf numFmtId="0" fontId="0" fillId="11" borderId="6" xfId="0" applyFill="1" applyBorder="1" applyAlignment="1">
      <alignment horizontal="center" vertical="center" wrapText="1"/>
    </xf>
    <xf numFmtId="0" fontId="7" fillId="18" borderId="29" xfId="0" applyFont="1" applyFill="1" applyBorder="1" applyAlignment="1">
      <alignment horizontal="center" vertical="center"/>
    </xf>
    <xf numFmtId="0" fontId="0" fillId="14" borderId="10" xfId="0" applyFill="1" applyBorder="1" applyAlignment="1">
      <alignment horizontal="left" vertical="center" wrapText="1"/>
    </xf>
    <xf numFmtId="10" fontId="14" fillId="14" borderId="15" xfId="2" applyNumberFormat="1" applyFont="1" applyFill="1" applyBorder="1" applyAlignment="1">
      <alignment horizontal="center" vertical="center" wrapText="1"/>
    </xf>
    <xf numFmtId="0" fontId="0" fillId="14" borderId="13" xfId="0" applyFill="1" applyBorder="1" applyAlignment="1">
      <alignment horizontal="center" vertical="center" wrapText="1"/>
    </xf>
    <xf numFmtId="0" fontId="0" fillId="14" borderId="13" xfId="0" applyFill="1" applyBorder="1" applyAlignment="1">
      <alignment horizontal="left" vertical="center" wrapText="1"/>
    </xf>
    <xf numFmtId="0" fontId="0" fillId="14" borderId="11" xfId="0" applyFill="1" applyBorder="1" applyAlignment="1">
      <alignment horizontal="center" vertical="center" wrapText="1"/>
    </xf>
    <xf numFmtId="0" fontId="0" fillId="9" borderId="10" xfId="0" applyFill="1" applyBorder="1" applyAlignment="1">
      <alignment horizontal="center" vertical="center" wrapText="1"/>
    </xf>
    <xf numFmtId="10" fontId="13" fillId="10" borderId="11" xfId="2" applyNumberFormat="1" applyFont="1" applyFill="1" applyBorder="1" applyAlignment="1">
      <alignment horizontal="center" vertical="center" wrapText="1"/>
    </xf>
    <xf numFmtId="0" fontId="0" fillId="11" borderId="10" xfId="0" applyFill="1" applyBorder="1" applyAlignment="1">
      <alignment horizontal="center" vertical="center" wrapText="1"/>
    </xf>
    <xf numFmtId="10" fontId="13" fillId="12" borderId="15" xfId="2" applyNumberFormat="1" applyFont="1" applyFill="1" applyBorder="1" applyAlignment="1">
      <alignment horizontal="center" vertical="center" wrapText="1"/>
    </xf>
    <xf numFmtId="0" fontId="15" fillId="13" borderId="13" xfId="0" applyFont="1" applyFill="1" applyBorder="1" applyAlignment="1">
      <alignment horizontal="center" vertical="center" wrapText="1"/>
    </xf>
    <xf numFmtId="10" fontId="13" fillId="14" borderId="11" xfId="2" applyNumberFormat="1" applyFont="1" applyFill="1" applyBorder="1" applyAlignment="1">
      <alignment horizontal="center" vertical="center" wrapText="1"/>
    </xf>
    <xf numFmtId="0" fontId="15" fillId="15" borderId="10" xfId="0" applyFont="1" applyFill="1" applyBorder="1" applyAlignment="1">
      <alignment horizontal="center" vertical="center" wrapText="1"/>
    </xf>
    <xf numFmtId="10" fontId="13" fillId="16" borderId="15" xfId="2" applyNumberFormat="1" applyFont="1" applyFill="1" applyBorder="1" applyAlignment="1">
      <alignment horizontal="center" vertical="center" wrapText="1"/>
    </xf>
    <xf numFmtId="2" fontId="18" fillId="8" borderId="53" xfId="1" applyNumberFormat="1" applyFont="1" applyFill="1" applyBorder="1" applyAlignment="1">
      <alignment horizontal="center" vertical="center" wrapText="1"/>
    </xf>
    <xf numFmtId="10" fontId="14" fillId="8" borderId="14" xfId="2" applyNumberFormat="1" applyFont="1" applyFill="1" applyBorder="1" applyAlignment="1">
      <alignment horizontal="center" vertical="center" wrapText="1"/>
    </xf>
    <xf numFmtId="10" fontId="14" fillId="17" borderId="14" xfId="2" applyNumberFormat="1" applyFont="1" applyFill="1" applyBorder="1" applyAlignment="1">
      <alignment horizontal="center" vertical="center" wrapText="1"/>
    </xf>
    <xf numFmtId="49" fontId="15" fillId="0" borderId="13" xfId="0" quotePrefix="1" applyNumberFormat="1" applyFont="1" applyBorder="1" applyAlignment="1">
      <alignment horizontal="left" vertical="center" wrapText="1"/>
    </xf>
    <xf numFmtId="0" fontId="0" fillId="8" borderId="34" xfId="0" applyFill="1" applyBorder="1" applyAlignment="1">
      <alignment horizontal="left" vertical="center" wrapText="1"/>
    </xf>
    <xf numFmtId="10" fontId="14" fillId="8" borderId="50" xfId="2" applyNumberFormat="1" applyFont="1" applyFill="1" applyBorder="1" applyAlignment="1">
      <alignment horizontal="center" vertical="center" wrapText="1"/>
    </xf>
    <xf numFmtId="0" fontId="0" fillId="8" borderId="35" xfId="0" applyFill="1" applyBorder="1" applyAlignment="1">
      <alignment horizontal="center" vertical="center" wrapText="1"/>
    </xf>
    <xf numFmtId="0" fontId="0" fillId="8" borderId="35" xfId="0" applyFill="1" applyBorder="1" applyAlignment="1">
      <alignment horizontal="left" vertical="center" wrapText="1"/>
    </xf>
    <xf numFmtId="0" fontId="0" fillId="8" borderId="50" xfId="0" applyFill="1" applyBorder="1" applyAlignment="1">
      <alignment horizontal="center" vertical="center" wrapText="1"/>
    </xf>
    <xf numFmtId="49" fontId="15" fillId="0" borderId="35" xfId="0" quotePrefix="1" applyNumberFormat="1" applyFont="1" applyBorder="1" applyAlignment="1">
      <alignment horizontal="left" vertical="center" wrapText="1"/>
    </xf>
    <xf numFmtId="0" fontId="0" fillId="8" borderId="56" xfId="0" applyFill="1" applyBorder="1" applyAlignment="1">
      <alignment horizontal="left" vertical="center" wrapText="1"/>
    </xf>
    <xf numFmtId="0" fontId="0" fillId="8" borderId="55" xfId="0" applyFill="1" applyBorder="1" applyAlignment="1">
      <alignment horizontal="center" vertical="center" wrapText="1"/>
    </xf>
    <xf numFmtId="0" fontId="0" fillId="8" borderId="55" xfId="0" applyFill="1" applyBorder="1" applyAlignment="1">
      <alignment horizontal="left" vertical="center" wrapText="1"/>
    </xf>
    <xf numFmtId="0" fontId="0" fillId="8" borderId="57" xfId="0" applyFill="1" applyBorder="1" applyAlignment="1">
      <alignment horizontal="center" vertical="center" wrapText="1"/>
    </xf>
    <xf numFmtId="0" fontId="0" fillId="9" borderId="56" xfId="0" applyFill="1" applyBorder="1" applyAlignment="1">
      <alignment horizontal="center" vertical="center" wrapText="1"/>
    </xf>
    <xf numFmtId="10" fontId="13" fillId="10" borderId="57" xfId="2" applyNumberFormat="1" applyFont="1" applyFill="1" applyBorder="1" applyAlignment="1">
      <alignment horizontal="center" vertical="center" wrapText="1"/>
    </xf>
    <xf numFmtId="0" fontId="0" fillId="11" borderId="56" xfId="0" applyFill="1" applyBorder="1" applyAlignment="1">
      <alignment horizontal="center" vertical="center" wrapText="1"/>
    </xf>
    <xf numFmtId="10" fontId="13" fillId="12" borderId="58" xfId="2" applyNumberFormat="1" applyFont="1" applyFill="1" applyBorder="1" applyAlignment="1">
      <alignment horizontal="center" vertical="center" wrapText="1"/>
    </xf>
    <xf numFmtId="0" fontId="15" fillId="13" borderId="55" xfId="0" applyFont="1" applyFill="1" applyBorder="1" applyAlignment="1">
      <alignment horizontal="center" vertical="center" wrapText="1"/>
    </xf>
    <xf numFmtId="10" fontId="13" fillId="14" borderId="57" xfId="2" applyNumberFormat="1" applyFont="1" applyFill="1" applyBorder="1" applyAlignment="1">
      <alignment horizontal="center" vertical="center" wrapText="1"/>
    </xf>
    <xf numFmtId="0" fontId="15" fillId="15" borderId="56" xfId="0" applyFont="1" applyFill="1" applyBorder="1" applyAlignment="1">
      <alignment horizontal="center" vertical="center" wrapText="1"/>
    </xf>
    <xf numFmtId="10" fontId="13" fillId="16" borderId="58" xfId="2" applyNumberFormat="1" applyFont="1" applyFill="1" applyBorder="1" applyAlignment="1">
      <alignment horizontal="center" vertical="center" wrapText="1"/>
    </xf>
    <xf numFmtId="2" fontId="18" fillId="8" borderId="59" xfId="1" applyNumberFormat="1" applyFont="1" applyFill="1" applyBorder="1" applyAlignment="1">
      <alignment horizontal="center" vertical="center" wrapText="1"/>
    </xf>
    <xf numFmtId="10" fontId="14" fillId="8" borderId="60" xfId="2" applyNumberFormat="1" applyFont="1" applyFill="1" applyBorder="1" applyAlignment="1">
      <alignment horizontal="center" vertical="center" wrapText="1"/>
    </xf>
    <xf numFmtId="10" fontId="14" fillId="17" borderId="61" xfId="2" applyNumberFormat="1" applyFont="1" applyFill="1" applyBorder="1" applyAlignment="1">
      <alignment horizontal="center" vertical="center" wrapText="1"/>
    </xf>
    <xf numFmtId="49" fontId="15" fillId="8" borderId="58" xfId="0" applyNumberFormat="1" applyFont="1" applyFill="1" applyBorder="1" applyAlignment="1">
      <alignment horizontal="center" vertical="center" wrapText="1"/>
    </xf>
    <xf numFmtId="49" fontId="15" fillId="0" borderId="55" xfId="0" quotePrefix="1" applyNumberFormat="1" applyFont="1" applyBorder="1" applyAlignment="1">
      <alignment horizontal="left" vertical="center" wrapText="1"/>
    </xf>
    <xf numFmtId="0" fontId="0" fillId="14" borderId="2" xfId="0" applyFill="1" applyBorder="1" applyAlignment="1">
      <alignment horizontal="left" vertical="center" wrapText="1"/>
    </xf>
    <xf numFmtId="0" fontId="0" fillId="0" borderId="2" xfId="0" applyBorder="1" applyAlignment="1">
      <alignment horizontal="left" vertical="center" wrapText="1"/>
    </xf>
    <xf numFmtId="10" fontId="17" fillId="0" borderId="36" xfId="0" applyNumberFormat="1" applyFont="1" applyBorder="1" applyAlignment="1">
      <alignment horizontal="center" vertical="center" wrapText="1"/>
    </xf>
    <xf numFmtId="0" fontId="0" fillId="14" borderId="32" xfId="0" applyFill="1" applyBorder="1" applyAlignment="1">
      <alignment horizontal="left" vertical="center" wrapText="1"/>
    </xf>
    <xf numFmtId="0" fontId="0" fillId="14" borderId="33" xfId="0" applyFill="1" applyBorder="1" applyAlignment="1">
      <alignment horizontal="center" vertical="center" wrapText="1"/>
    </xf>
    <xf numFmtId="0" fontId="0" fillId="9" borderId="2" xfId="0" applyFill="1" applyBorder="1" applyAlignment="1">
      <alignment horizontal="center" vertical="center" wrapText="1"/>
    </xf>
    <xf numFmtId="10" fontId="13" fillId="10" borderId="33" xfId="2" applyNumberFormat="1" applyFont="1" applyFill="1" applyBorder="1" applyAlignment="1">
      <alignment horizontal="center" vertical="center" wrapText="1"/>
    </xf>
    <xf numFmtId="0" fontId="0" fillId="11" borderId="2" xfId="0" applyFill="1" applyBorder="1" applyAlignment="1">
      <alignment horizontal="center" vertical="center" wrapText="1"/>
    </xf>
    <xf numFmtId="10" fontId="13" fillId="12" borderId="4" xfId="2" applyNumberFormat="1" applyFont="1" applyFill="1" applyBorder="1" applyAlignment="1">
      <alignment horizontal="center" vertical="center" wrapText="1"/>
    </xf>
    <xf numFmtId="0" fontId="15" fillId="13" borderId="32" xfId="0" applyFont="1" applyFill="1" applyBorder="1" applyAlignment="1">
      <alignment horizontal="center" vertical="center" wrapText="1"/>
    </xf>
    <xf numFmtId="10" fontId="13" fillId="14" borderId="33" xfId="2" applyNumberFormat="1" applyFont="1" applyFill="1" applyBorder="1" applyAlignment="1">
      <alignment horizontal="center" vertical="center" wrapText="1"/>
    </xf>
    <xf numFmtId="0" fontId="15" fillId="15" borderId="2" xfId="0" applyFont="1" applyFill="1" applyBorder="1" applyAlignment="1">
      <alignment horizontal="center" vertical="center" wrapText="1"/>
    </xf>
    <xf numFmtId="10" fontId="13" fillId="16" borderId="4" xfId="2" applyNumberFormat="1" applyFont="1" applyFill="1" applyBorder="1" applyAlignment="1">
      <alignment horizontal="center" vertical="center" wrapText="1"/>
    </xf>
    <xf numFmtId="2" fontId="18" fillId="8" borderId="64" xfId="1" applyNumberFormat="1" applyFont="1" applyFill="1" applyBorder="1" applyAlignment="1">
      <alignment horizontal="center" vertical="center" wrapText="1"/>
    </xf>
    <xf numFmtId="10" fontId="14" fillId="8" borderId="3" xfId="2" applyNumberFormat="1" applyFont="1" applyFill="1" applyBorder="1" applyAlignment="1">
      <alignment horizontal="center" vertical="center" wrapText="1"/>
    </xf>
    <xf numFmtId="49" fontId="15" fillId="0" borderId="32" xfId="0" quotePrefix="1" applyNumberFormat="1" applyFont="1" applyBorder="1" applyAlignment="1">
      <alignment horizontal="left" vertical="center" wrapText="1"/>
    </xf>
    <xf numFmtId="0" fontId="0" fillId="0" borderId="6" xfId="0" applyBorder="1" applyAlignment="1">
      <alignment horizontal="left" vertical="center" wrapText="1"/>
    </xf>
    <xf numFmtId="0" fontId="16" fillId="14" borderId="29" xfId="0" applyFont="1" applyFill="1" applyBorder="1" applyAlignment="1">
      <alignment horizontal="center" vertical="center"/>
    </xf>
    <xf numFmtId="0" fontId="16" fillId="9" borderId="6"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0" fillId="0" borderId="28" xfId="0" applyBorder="1" applyAlignment="1">
      <alignment horizontal="left" vertical="center" wrapText="1"/>
    </xf>
    <xf numFmtId="0" fontId="0" fillId="0" borderId="65" xfId="0" applyBorder="1" applyAlignment="1" applyProtection="1">
      <alignment horizontal="left" vertical="center" wrapText="1"/>
      <protection locked="0"/>
    </xf>
    <xf numFmtId="0" fontId="7" fillId="8" borderId="29" xfId="0" applyFont="1" applyFill="1" applyBorder="1" applyAlignment="1">
      <alignment horizontal="center" vertical="center"/>
    </xf>
    <xf numFmtId="9" fontId="16" fillId="11" borderId="6" xfId="0" applyNumberFormat="1" applyFont="1" applyFill="1" applyBorder="1" applyAlignment="1">
      <alignment horizontal="center" vertical="center" wrapText="1"/>
    </xf>
    <xf numFmtId="9" fontId="15" fillId="15" borderId="6" xfId="0" applyNumberFormat="1" applyFont="1" applyFill="1" applyBorder="1" applyAlignment="1">
      <alignment horizontal="center" vertical="center" wrapText="1"/>
    </xf>
    <xf numFmtId="10" fontId="14" fillId="0" borderId="8" xfId="2" applyNumberFormat="1" applyFont="1" applyFill="1" applyBorder="1" applyAlignment="1">
      <alignment horizontal="center" vertical="center" wrapText="1"/>
    </xf>
    <xf numFmtId="0" fontId="0" fillId="18" borderId="65" xfId="0" applyFill="1" applyBorder="1" applyAlignment="1" applyProtection="1">
      <alignment horizontal="left" vertical="center" wrapText="1"/>
      <protection locked="0"/>
    </xf>
    <xf numFmtId="9" fontId="0" fillId="9" borderId="6" xfId="0" applyNumberFormat="1" applyFill="1" applyBorder="1" applyAlignment="1">
      <alignment horizontal="center" vertical="center" wrapText="1"/>
    </xf>
    <xf numFmtId="9" fontId="0" fillId="11" borderId="6" xfId="0" applyNumberFormat="1" applyFill="1" applyBorder="1" applyAlignment="1">
      <alignment horizontal="center" vertical="center" wrapText="1"/>
    </xf>
    <xf numFmtId="49" fontId="0" fillId="9" borderId="6" xfId="0" applyNumberFormat="1" applyFill="1" applyBorder="1" applyAlignment="1">
      <alignment horizontal="center" vertical="center" wrapText="1"/>
    </xf>
    <xf numFmtId="49" fontId="0" fillId="11" borderId="6" xfId="0" applyNumberFormat="1" applyFill="1" applyBorder="1" applyAlignment="1">
      <alignment horizontal="center"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69" xfId="0" applyBorder="1" applyAlignment="1" applyProtection="1">
      <alignment horizontal="left" vertical="center" wrapText="1"/>
      <protection locked="0"/>
    </xf>
    <xf numFmtId="0" fontId="7" fillId="8" borderId="57" xfId="0" applyFont="1" applyFill="1" applyBorder="1" applyAlignment="1">
      <alignment horizontal="center" vertical="center"/>
    </xf>
    <xf numFmtId="164" fontId="7" fillId="0" borderId="0" xfId="0" applyNumberFormat="1" applyFont="1" applyAlignment="1">
      <alignment horizontal="center" vertical="center"/>
    </xf>
    <xf numFmtId="0" fontId="10"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left" vertical="center" wrapText="1"/>
    </xf>
    <xf numFmtId="49" fontId="7" fillId="0" borderId="0" xfId="0" applyNumberFormat="1" applyFont="1" applyAlignment="1">
      <alignment horizontal="center" vertical="center" wrapText="1"/>
    </xf>
    <xf numFmtId="0" fontId="7" fillId="0" borderId="0" xfId="0" applyFont="1" applyAlignment="1">
      <alignment horizontal="left" vertical="center"/>
    </xf>
    <xf numFmtId="49" fontId="7" fillId="0" borderId="0" xfId="0" applyNumberFormat="1" applyFont="1" applyAlignment="1">
      <alignment horizontal="center" vertical="center"/>
    </xf>
    <xf numFmtId="0" fontId="10" fillId="0" borderId="0" xfId="0" applyFont="1" applyAlignment="1">
      <alignment horizontal="center" vertical="top"/>
    </xf>
    <xf numFmtId="0" fontId="7" fillId="0" borderId="0" xfId="0" applyFont="1" applyAlignment="1">
      <alignment horizontal="left" vertical="top"/>
    </xf>
    <xf numFmtId="0" fontId="0" fillId="20" borderId="54" xfId="0" applyFill="1" applyBorder="1" applyAlignment="1" applyProtection="1">
      <alignment horizontal="left" vertical="center" wrapText="1"/>
      <protection locked="0"/>
    </xf>
    <xf numFmtId="0" fontId="0" fillId="21" borderId="65" xfId="0" applyFill="1" applyBorder="1" applyAlignment="1" applyProtection="1">
      <alignment horizontal="left" vertical="center" wrapText="1"/>
      <protection locked="0"/>
    </xf>
    <xf numFmtId="0" fontId="0" fillId="20" borderId="65" xfId="0" applyFill="1" applyBorder="1" applyAlignment="1" applyProtection="1">
      <alignment horizontal="left" vertical="center" wrapText="1"/>
      <protection locked="0"/>
    </xf>
    <xf numFmtId="0" fontId="9" fillId="0" borderId="17" xfId="0"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6" xfId="0" applyNumberFormat="1" applyFont="1" applyBorder="1" applyAlignment="1">
      <alignment horizontal="center" vertical="center"/>
    </xf>
    <xf numFmtId="49" fontId="15" fillId="0" borderId="15" xfId="0" applyNumberFormat="1" applyFont="1" applyBorder="1" applyAlignment="1">
      <alignment horizontal="center" vertical="center" wrapText="1"/>
    </xf>
    <xf numFmtId="49" fontId="0" fillId="0" borderId="4" xfId="0" applyNumberFormat="1" applyBorder="1" applyAlignment="1">
      <alignment horizontal="center" vertical="center" wrapText="1"/>
    </xf>
    <xf numFmtId="0" fontId="16" fillId="0" borderId="8" xfId="0" applyFont="1" applyBorder="1" applyAlignment="1">
      <alignment horizontal="center" vertical="center" wrapText="1"/>
    </xf>
    <xf numFmtId="9" fontId="16" fillId="0" borderId="8" xfId="0" applyNumberFormat="1" applyFont="1" applyBorder="1" applyAlignment="1">
      <alignment horizontal="center" vertical="center" wrapText="1"/>
    </xf>
    <xf numFmtId="49" fontId="0" fillId="0" borderId="8" xfId="0" applyNumberFormat="1" applyBorder="1" applyAlignment="1">
      <alignment horizontal="center" vertical="center" wrapText="1"/>
    </xf>
    <xf numFmtId="0" fontId="0" fillId="0" borderId="8" xfId="0" applyBorder="1" applyAlignment="1">
      <alignment horizontal="center" vertical="center"/>
    </xf>
    <xf numFmtId="49" fontId="0" fillId="0" borderId="15" xfId="0" applyNumberFormat="1" applyBorder="1" applyAlignment="1">
      <alignment horizontal="center" vertical="center" wrapText="1"/>
    </xf>
    <xf numFmtId="0" fontId="3" fillId="0" borderId="70" xfId="3" applyBorder="1" applyAlignment="1">
      <alignment vertical="center" wrapText="1"/>
    </xf>
    <xf numFmtId="0" fontId="3" fillId="0" borderId="71" xfId="3" applyBorder="1" applyAlignment="1">
      <alignment vertical="center" wrapText="1"/>
    </xf>
    <xf numFmtId="0" fontId="10" fillId="18" borderId="28" xfId="0" applyFont="1" applyFill="1" applyBorder="1" applyAlignment="1">
      <alignment horizontal="center" vertical="center"/>
    </xf>
    <xf numFmtId="0" fontId="7" fillId="18" borderId="28"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55" xfId="0" applyFont="1" applyFill="1" applyBorder="1" applyAlignment="1">
      <alignment horizontal="center" vertical="center"/>
    </xf>
    <xf numFmtId="0" fontId="10" fillId="0" borderId="60" xfId="0" applyFont="1" applyBorder="1" applyAlignment="1">
      <alignment horizontal="center" vertical="center" wrapText="1"/>
    </xf>
    <xf numFmtId="0" fontId="3" fillId="0" borderId="9" xfId="3" applyBorder="1" applyAlignment="1">
      <alignment horizontal="left" vertical="center"/>
    </xf>
    <xf numFmtId="0" fontId="3" fillId="0" borderId="5" xfId="3" applyBorder="1" applyAlignment="1">
      <alignment horizontal="left" vertical="center"/>
    </xf>
    <xf numFmtId="0" fontId="3" fillId="0" borderId="5" xfId="3" applyBorder="1" applyAlignment="1">
      <alignment vertical="center"/>
    </xf>
    <xf numFmtId="0" fontId="3" fillId="0" borderId="17" xfId="3" applyBorder="1" applyAlignment="1">
      <alignment horizontal="left" vertical="center"/>
    </xf>
    <xf numFmtId="0" fontId="3" fillId="0" borderId="17" xfId="3" applyBorder="1" applyAlignment="1">
      <alignment vertical="center"/>
    </xf>
    <xf numFmtId="49" fontId="24" fillId="0" borderId="7" xfId="0" applyNumberFormat="1" applyFont="1" applyBorder="1" applyAlignment="1">
      <alignment horizontal="left" vertical="top" wrapText="1"/>
    </xf>
    <xf numFmtId="0" fontId="15" fillId="0" borderId="28" xfId="0" applyFont="1" applyBorder="1" applyAlignment="1">
      <alignment horizontal="left" vertical="center" wrapText="1"/>
    </xf>
    <xf numFmtId="49" fontId="10" fillId="0" borderId="7" xfId="0" applyNumberFormat="1" applyFont="1" applyBorder="1" applyAlignment="1">
      <alignment horizontal="left" vertical="center" wrapText="1"/>
    </xf>
    <xf numFmtId="49" fontId="10" fillId="22" borderId="7" xfId="0" applyNumberFormat="1" applyFont="1" applyFill="1" applyBorder="1" applyAlignment="1">
      <alignment horizontal="left" vertical="top" wrapText="1"/>
    </xf>
    <xf numFmtId="9" fontId="15" fillId="13" borderId="28" xfId="0" applyNumberFormat="1" applyFont="1" applyFill="1" applyBorder="1" applyAlignment="1">
      <alignment horizontal="center" vertical="center" wrapText="1"/>
    </xf>
    <xf numFmtId="1" fontId="15" fillId="9" borderId="34" xfId="0" applyNumberFormat="1" applyFont="1" applyFill="1" applyBorder="1" applyAlignment="1">
      <alignment horizontal="center" vertical="center" wrapText="1"/>
    </xf>
    <xf numFmtId="1" fontId="15" fillId="13" borderId="35" xfId="0" applyNumberFormat="1" applyFont="1" applyFill="1" applyBorder="1" applyAlignment="1">
      <alignment horizontal="center" vertical="center" wrapText="1"/>
    </xf>
    <xf numFmtId="1" fontId="18" fillId="8" borderId="37" xfId="1" applyNumberFormat="1" applyFont="1" applyFill="1" applyBorder="1" applyAlignment="1">
      <alignment horizontal="center" vertical="center" wrapText="1"/>
    </xf>
    <xf numFmtId="1" fontId="15" fillId="8" borderId="36" xfId="0" applyNumberFormat="1" applyFont="1" applyFill="1" applyBorder="1" applyAlignment="1">
      <alignment horizontal="center" vertical="center" wrapText="1"/>
    </xf>
    <xf numFmtId="9" fontId="7" fillId="0" borderId="0" xfId="0" applyNumberFormat="1" applyFont="1" applyAlignment="1">
      <alignment horizontal="center" vertical="center" wrapText="1"/>
    </xf>
    <xf numFmtId="10" fontId="7" fillId="0" borderId="0" xfId="2" applyNumberFormat="1" applyFont="1" applyAlignment="1">
      <alignment horizontal="center" vertical="center" wrapText="1"/>
    </xf>
    <xf numFmtId="10" fontId="7" fillId="0" borderId="0" xfId="0" applyNumberFormat="1" applyFont="1" applyAlignment="1">
      <alignment horizontal="center" vertical="center"/>
    </xf>
    <xf numFmtId="49" fontId="27" fillId="0" borderId="7" xfId="0" applyNumberFormat="1" applyFont="1" applyBorder="1" applyAlignment="1">
      <alignment horizontal="left" vertical="top" wrapText="1"/>
    </xf>
    <xf numFmtId="49" fontId="27" fillId="19" borderId="7" xfId="0" applyNumberFormat="1" applyFont="1" applyFill="1" applyBorder="1" applyAlignment="1">
      <alignment horizontal="left" vertical="top" wrapText="1"/>
    </xf>
    <xf numFmtId="49" fontId="27" fillId="22" borderId="7" xfId="0" applyNumberFormat="1" applyFont="1" applyFill="1" applyBorder="1" applyAlignment="1">
      <alignment horizontal="left" vertical="top" wrapText="1"/>
    </xf>
    <xf numFmtId="49" fontId="27" fillId="22" borderId="7" xfId="0" applyNumberFormat="1" applyFont="1" applyFill="1" applyBorder="1" applyAlignment="1">
      <alignment horizontal="left" vertical="center" wrapText="1"/>
    </xf>
    <xf numFmtId="0" fontId="28" fillId="20" borderId="7" xfId="0" applyFont="1" applyFill="1" applyBorder="1" applyAlignment="1">
      <alignment horizontal="center" vertical="center" wrapText="1"/>
    </xf>
    <xf numFmtId="0" fontId="29" fillId="15" borderId="7" xfId="0" applyFont="1" applyFill="1" applyBorder="1" applyAlignment="1">
      <alignment horizontal="center" vertical="center" wrapText="1"/>
    </xf>
    <xf numFmtId="0" fontId="29" fillId="15" borderId="7" xfId="0" applyFont="1" applyFill="1" applyBorder="1" applyAlignment="1">
      <alignment horizontal="center" vertical="center"/>
    </xf>
    <xf numFmtId="0" fontId="30" fillId="15" borderId="7" xfId="0" applyFont="1" applyFill="1" applyBorder="1" applyAlignment="1">
      <alignment horizontal="center" vertical="center" wrapText="1"/>
    </xf>
    <xf numFmtId="0" fontId="30" fillId="15" borderId="7" xfId="0" applyFont="1" applyFill="1" applyBorder="1" applyAlignment="1">
      <alignment horizontal="left" vertical="top" wrapText="1"/>
    </xf>
    <xf numFmtId="0" fontId="31" fillId="2" borderId="2" xfId="0" applyFont="1" applyFill="1" applyBorder="1" applyAlignment="1">
      <alignment horizontal="left" vertical="center"/>
    </xf>
    <xf numFmtId="0" fontId="31" fillId="0" borderId="3" xfId="0" applyFont="1" applyBorder="1" applyAlignment="1">
      <alignment horizontal="left" vertical="center"/>
    </xf>
    <xf numFmtId="0" fontId="31" fillId="0" borderId="0" xfId="0" applyFont="1" applyAlignment="1">
      <alignment horizontal="center" vertical="center"/>
    </xf>
    <xf numFmtId="49" fontId="31" fillId="0" borderId="0" xfId="0" applyNumberFormat="1" applyFont="1" applyAlignment="1">
      <alignment horizontal="center" vertical="center"/>
    </xf>
    <xf numFmtId="0" fontId="33" fillId="0" borderId="0" xfId="0" applyFont="1" applyAlignment="1">
      <alignment horizontal="center" vertical="top"/>
    </xf>
    <xf numFmtId="0" fontId="31" fillId="0" borderId="0" xfId="0" applyFont="1" applyAlignment="1">
      <alignment horizontal="left" vertical="top"/>
    </xf>
    <xf numFmtId="0" fontId="31" fillId="2" borderId="6" xfId="0" applyFont="1" applyFill="1" applyBorder="1" applyAlignment="1">
      <alignment horizontal="left" vertical="center"/>
    </xf>
    <xf numFmtId="0" fontId="31" fillId="0" borderId="7" xfId="0" applyFont="1" applyBorder="1" applyAlignment="1">
      <alignment horizontal="left" vertical="center"/>
    </xf>
    <xf numFmtId="0" fontId="31" fillId="0" borderId="7" xfId="0" applyFont="1" applyBorder="1" applyAlignment="1">
      <alignment horizontal="center"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xf>
    <xf numFmtId="0" fontId="31" fillId="2" borderId="10" xfId="0" applyFont="1" applyFill="1" applyBorder="1" applyAlignment="1">
      <alignment horizontal="left" vertical="center"/>
    </xf>
    <xf numFmtId="0" fontId="31" fillId="0" borderId="14" xfId="0" applyFont="1" applyBorder="1" applyAlignment="1">
      <alignment horizontal="center" vertical="center" wrapText="1"/>
    </xf>
    <xf numFmtId="0" fontId="31" fillId="0" borderId="15" xfId="0" applyFont="1" applyBorder="1" applyAlignment="1">
      <alignment horizontal="center" vertical="center"/>
    </xf>
    <xf numFmtId="0" fontId="30" fillId="0" borderId="0" xfId="0" applyFont="1" applyAlignment="1">
      <alignment horizontal="center" vertical="center"/>
    </xf>
    <xf numFmtId="0" fontId="28" fillId="0" borderId="0" xfId="4" applyFont="1" applyAlignment="1">
      <alignment vertical="center" wrapText="1"/>
    </xf>
    <xf numFmtId="0" fontId="28" fillId="0" borderId="16" xfId="4" applyFont="1" applyBorder="1" applyAlignment="1">
      <alignment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3" borderId="19" xfId="4" applyFont="1" applyFill="1" applyBorder="1" applyAlignment="1">
      <alignment horizontal="center" vertical="center" wrapText="1"/>
    </xf>
    <xf numFmtId="0" fontId="28" fillId="3" borderId="20" xfId="4" applyFont="1" applyFill="1" applyBorder="1" applyAlignment="1">
      <alignment horizontal="center" vertical="center" wrapText="1"/>
    </xf>
    <xf numFmtId="0" fontId="28" fillId="4" borderId="21" xfId="4" applyFont="1" applyFill="1" applyBorder="1" applyAlignment="1">
      <alignment horizontal="center" vertical="center" wrapText="1"/>
    </xf>
    <xf numFmtId="0" fontId="28" fillId="4" borderId="22" xfId="4" applyFont="1" applyFill="1" applyBorder="1" applyAlignment="1">
      <alignment horizontal="center" vertical="center" wrapText="1"/>
    </xf>
    <xf numFmtId="0" fontId="28" fillId="5" borderId="18" xfId="4" applyFont="1" applyFill="1" applyBorder="1" applyAlignment="1">
      <alignment horizontal="center" vertical="center" wrapText="1"/>
    </xf>
    <xf numFmtId="0" fontId="28" fillId="5" borderId="20" xfId="4" applyFont="1" applyFill="1" applyBorder="1" applyAlignment="1">
      <alignment horizontal="center" vertical="center" wrapText="1"/>
    </xf>
    <xf numFmtId="0" fontId="28" fillId="6" borderId="21" xfId="4" applyFont="1" applyFill="1" applyBorder="1" applyAlignment="1">
      <alignment horizontal="center" vertical="center" wrapText="1"/>
    </xf>
    <xf numFmtId="0" fontId="28" fillId="6" borderId="22" xfId="4" applyFont="1" applyFill="1" applyBorder="1" applyAlignment="1">
      <alignment horizontal="center" vertical="center" wrapText="1"/>
    </xf>
    <xf numFmtId="0" fontId="34" fillId="7" borderId="18" xfId="4" applyFont="1" applyFill="1" applyBorder="1" applyAlignment="1">
      <alignment horizontal="center" vertical="center" wrapText="1"/>
    </xf>
    <xf numFmtId="0" fontId="34" fillId="7" borderId="20" xfId="4" applyFont="1" applyFill="1" applyBorder="1" applyAlignment="1">
      <alignment horizontal="center" vertical="center" wrapText="1"/>
    </xf>
    <xf numFmtId="0" fontId="34" fillId="7" borderId="23" xfId="4" applyFont="1" applyFill="1" applyBorder="1" applyAlignment="1">
      <alignment horizontal="center" vertical="center" wrapText="1"/>
    </xf>
    <xf numFmtId="0" fontId="34" fillId="7" borderId="24" xfId="4" applyFont="1" applyFill="1" applyBorder="1" applyAlignment="1">
      <alignment horizontal="center" vertical="center" wrapText="1"/>
    </xf>
    <xf numFmtId="0" fontId="34" fillId="7" borderId="25" xfId="4" applyFont="1" applyFill="1" applyBorder="1" applyAlignment="1">
      <alignment horizontal="center" vertical="center" wrapText="1"/>
    </xf>
    <xf numFmtId="0" fontId="34" fillId="7" borderId="26" xfId="4" applyFont="1" applyFill="1" applyBorder="1" applyAlignment="1">
      <alignment horizontal="center" vertical="center" wrapText="1"/>
    </xf>
    <xf numFmtId="0" fontId="34" fillId="7" borderId="27" xfId="4" applyFont="1" applyFill="1" applyBorder="1" applyAlignment="1">
      <alignment horizontal="center" vertical="center" wrapText="1"/>
    </xf>
    <xf numFmtId="0" fontId="34" fillId="7" borderId="19" xfId="4" applyFont="1" applyFill="1" applyBorder="1" applyAlignment="1">
      <alignment horizontal="center" vertical="center" wrapText="1"/>
    </xf>
    <xf numFmtId="49" fontId="34" fillId="7" borderId="22" xfId="4" applyNumberFormat="1" applyFont="1" applyFill="1" applyBorder="1" applyAlignment="1">
      <alignment horizontal="center" vertical="center" wrapText="1"/>
    </xf>
    <xf numFmtId="0" fontId="28" fillId="3" borderId="18" xfId="4" applyFont="1" applyFill="1" applyBorder="1" applyAlignment="1">
      <alignment horizontal="center" vertical="center" wrapText="1"/>
    </xf>
    <xf numFmtId="0" fontId="28" fillId="3" borderId="22" xfId="4" applyFont="1" applyFill="1" applyBorder="1" applyAlignment="1">
      <alignment horizontal="center" vertical="center" wrapText="1"/>
    </xf>
    <xf numFmtId="0" fontId="29" fillId="0" borderId="28"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7" xfId="0" applyFont="1" applyBorder="1" applyAlignment="1">
      <alignment horizontal="center" vertical="center" wrapText="1"/>
    </xf>
    <xf numFmtId="0" fontId="28" fillId="3" borderId="7" xfId="4" applyFont="1" applyFill="1" applyBorder="1" applyAlignment="1">
      <alignment horizontal="center" vertical="top" wrapText="1"/>
    </xf>
    <xf numFmtId="0" fontId="29" fillId="0" borderId="0" xfId="0" applyFont="1" applyAlignment="1">
      <alignment horizontal="center" vertical="center" wrapText="1"/>
    </xf>
    <xf numFmtId="0" fontId="27" fillId="8" borderId="2" xfId="0" applyFont="1" applyFill="1" applyBorder="1" applyAlignment="1">
      <alignment horizontal="left" vertical="center" wrapText="1"/>
    </xf>
    <xf numFmtId="10" fontId="38" fillId="8" borderId="4" xfId="0" applyNumberFormat="1" applyFont="1" applyFill="1" applyBorder="1" applyAlignment="1">
      <alignment horizontal="center" vertical="center" wrapText="1"/>
    </xf>
    <xf numFmtId="0" fontId="27" fillId="8" borderId="32" xfId="0" applyFont="1" applyFill="1" applyBorder="1" applyAlignment="1">
      <alignment horizontal="left" vertical="center" wrapText="1"/>
    </xf>
    <xf numFmtId="0" fontId="8" fillId="8" borderId="33" xfId="0" applyFont="1" applyFill="1" applyBorder="1" applyAlignment="1">
      <alignment horizontal="center" vertical="center"/>
    </xf>
    <xf numFmtId="0" fontId="8" fillId="9" borderId="34" xfId="0" applyFont="1" applyFill="1" applyBorder="1" applyAlignment="1">
      <alignment horizontal="center" vertical="center" wrapText="1"/>
    </xf>
    <xf numFmtId="10" fontId="36" fillId="10" borderId="29" xfId="2" applyNumberFormat="1" applyFont="1" applyFill="1" applyBorder="1" applyAlignment="1">
      <alignment horizontal="center" vertical="center" wrapText="1"/>
    </xf>
    <xf numFmtId="0" fontId="8" fillId="11" borderId="34" xfId="0" applyFont="1" applyFill="1" applyBorder="1" applyAlignment="1">
      <alignment horizontal="center" vertical="center" wrapText="1"/>
    </xf>
    <xf numFmtId="10" fontId="36" fillId="12" borderId="8" xfId="2" applyNumberFormat="1" applyFont="1" applyFill="1" applyBorder="1" applyAlignment="1">
      <alignment horizontal="center" vertical="center" wrapText="1"/>
    </xf>
    <xf numFmtId="0" fontId="8" fillId="13" borderId="35" xfId="0" applyFont="1" applyFill="1" applyBorder="1" applyAlignment="1">
      <alignment horizontal="center" vertical="center" wrapText="1"/>
    </xf>
    <xf numFmtId="10" fontId="36" fillId="14" borderId="29" xfId="2" applyNumberFormat="1" applyFont="1" applyFill="1" applyBorder="1" applyAlignment="1">
      <alignment horizontal="center" vertical="center" wrapText="1"/>
    </xf>
    <xf numFmtId="0" fontId="8" fillId="15" borderId="6" xfId="0" applyFont="1" applyFill="1" applyBorder="1" applyAlignment="1">
      <alignment horizontal="center" vertical="center" wrapText="1"/>
    </xf>
    <xf numFmtId="10" fontId="36" fillId="16" borderId="36" xfId="2" applyNumberFormat="1" applyFont="1" applyFill="1" applyBorder="1" applyAlignment="1">
      <alignment horizontal="center" vertical="center" wrapText="1"/>
    </xf>
    <xf numFmtId="2" fontId="39" fillId="8" borderId="37" xfId="1" applyNumberFormat="1" applyFont="1" applyFill="1" applyBorder="1" applyAlignment="1">
      <alignment horizontal="center" vertical="center" wrapText="1"/>
    </xf>
    <xf numFmtId="10" fontId="37" fillId="8" borderId="7" xfId="2" applyNumberFormat="1" applyFont="1" applyFill="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32" xfId="0" applyNumberFormat="1" applyFont="1" applyBorder="1" applyAlignment="1">
      <alignment horizontal="left" vertical="center" wrapText="1"/>
    </xf>
    <xf numFmtId="0" fontId="41" fillId="0" borderId="70" xfId="3" applyFont="1" applyBorder="1" applyAlignment="1">
      <alignment vertical="center" wrapText="1"/>
    </xf>
    <xf numFmtId="0" fontId="41" fillId="0" borderId="17" xfId="3" applyFont="1" applyBorder="1" applyAlignment="1">
      <alignment vertical="center"/>
    </xf>
    <xf numFmtId="0" fontId="29" fillId="18" borderId="28" xfId="0" applyFont="1" applyFill="1" applyBorder="1" applyAlignment="1">
      <alignment horizontal="center" vertical="center"/>
    </xf>
    <xf numFmtId="49" fontId="29" fillId="0" borderId="7" xfId="0" applyNumberFormat="1" applyFont="1" applyBorder="1" applyAlignment="1">
      <alignment horizontal="left" vertical="top" wrapText="1"/>
    </xf>
    <xf numFmtId="0" fontId="29" fillId="0" borderId="7" xfId="0" applyFont="1" applyBorder="1" applyAlignment="1">
      <alignment horizontal="left" vertical="top" wrapText="1"/>
    </xf>
    <xf numFmtId="0" fontId="29" fillId="0" borderId="0" xfId="0" applyFont="1" applyAlignment="1">
      <alignment horizontal="center" vertical="center"/>
    </xf>
    <xf numFmtId="0" fontId="27" fillId="8" borderId="28" xfId="0" applyFont="1" applyFill="1" applyBorder="1" applyAlignment="1">
      <alignment horizontal="left" vertical="center" wrapText="1"/>
    </xf>
    <xf numFmtId="0" fontId="8" fillId="8" borderId="29" xfId="0" applyFont="1" applyFill="1" applyBorder="1" applyAlignment="1">
      <alignment horizontal="center" vertical="center"/>
    </xf>
    <xf numFmtId="0" fontId="8" fillId="9" borderId="6"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3" borderId="28" xfId="0" applyFont="1" applyFill="1" applyBorder="1" applyAlignment="1">
      <alignment horizontal="center" vertical="center" wrapText="1"/>
    </xf>
    <xf numFmtId="10" fontId="36" fillId="16" borderId="8" xfId="2" applyNumberFormat="1" applyFont="1" applyFill="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28" xfId="0" applyNumberFormat="1" applyFont="1" applyBorder="1" applyAlignment="1">
      <alignment horizontal="left" vertical="center" wrapText="1"/>
    </xf>
    <xf numFmtId="0" fontId="41" fillId="0" borderId="71" xfId="3" applyFont="1" applyBorder="1" applyAlignment="1">
      <alignment vertical="center" wrapText="1"/>
    </xf>
    <xf numFmtId="0" fontId="41" fillId="0" borderId="5" xfId="3" applyFont="1" applyBorder="1" applyAlignment="1">
      <alignment vertical="center"/>
    </xf>
    <xf numFmtId="49" fontId="8" fillId="8" borderId="8" xfId="0" applyNumberFormat="1" applyFont="1" applyFill="1" applyBorder="1" applyAlignment="1">
      <alignment horizontal="center" vertical="center" wrapText="1"/>
    </xf>
    <xf numFmtId="0" fontId="27" fillId="8" borderId="10" xfId="0" applyFont="1" applyFill="1" applyBorder="1" applyAlignment="1">
      <alignment vertical="center" wrapText="1"/>
    </xf>
    <xf numFmtId="10" fontId="38" fillId="8" borderId="43" xfId="0" applyNumberFormat="1" applyFont="1" applyFill="1" applyBorder="1" applyAlignment="1">
      <alignment horizontal="center" vertical="center" wrapText="1"/>
    </xf>
    <xf numFmtId="0" fontId="8" fillId="8" borderId="44" xfId="0" applyFont="1" applyFill="1" applyBorder="1" applyAlignment="1">
      <alignment vertical="center" wrapText="1"/>
    </xf>
    <xf numFmtId="0" fontId="8" fillId="8" borderId="45" xfId="0" applyFont="1" applyFill="1" applyBorder="1" applyAlignment="1">
      <alignment horizontal="center" vertical="center"/>
    </xf>
    <xf numFmtId="0" fontId="8" fillId="9" borderId="46" xfId="0" applyFont="1" applyFill="1" applyBorder="1" applyAlignment="1">
      <alignment horizontal="center" vertical="center" wrapText="1"/>
    </xf>
    <xf numFmtId="10" fontId="36" fillId="10" borderId="45" xfId="2" applyNumberFormat="1" applyFont="1" applyFill="1" applyBorder="1" applyAlignment="1">
      <alignment horizontal="center" vertical="center" wrapText="1"/>
    </xf>
    <xf numFmtId="0" fontId="8" fillId="11" borderId="46" xfId="0" applyFont="1" applyFill="1" applyBorder="1" applyAlignment="1">
      <alignment horizontal="center" vertical="center" wrapText="1"/>
    </xf>
    <xf numFmtId="0" fontId="8" fillId="13" borderId="44" xfId="0" applyFont="1" applyFill="1" applyBorder="1" applyAlignment="1">
      <alignment horizontal="center" vertical="center" wrapText="1"/>
    </xf>
    <xf numFmtId="0" fontId="8" fillId="15" borderId="46" xfId="0" applyFont="1" applyFill="1" applyBorder="1" applyAlignment="1">
      <alignment horizontal="center" vertical="center" wrapText="1"/>
    </xf>
    <xf numFmtId="10" fontId="36" fillId="16" borderId="43" xfId="2" applyNumberFormat="1" applyFont="1" applyFill="1" applyBorder="1" applyAlignment="1">
      <alignment horizontal="center" vertical="center" wrapText="1"/>
    </xf>
    <xf numFmtId="2" fontId="39" fillId="8" borderId="47" xfId="1" applyNumberFormat="1" applyFont="1" applyFill="1" applyBorder="1" applyAlignment="1">
      <alignment horizontal="center" vertical="center" wrapText="1"/>
    </xf>
    <xf numFmtId="49" fontId="8" fillId="8" borderId="43" xfId="0" applyNumberFormat="1" applyFont="1" applyFill="1" applyBorder="1" applyAlignment="1">
      <alignment horizontal="center" vertical="center"/>
    </xf>
    <xf numFmtId="49" fontId="8" fillId="0" borderId="49" xfId="0" applyNumberFormat="1" applyFont="1" applyBorder="1" applyAlignment="1">
      <alignment vertical="center" wrapText="1"/>
    </xf>
    <xf numFmtId="0" fontId="27" fillId="14" borderId="2" xfId="0" applyFont="1" applyFill="1" applyBorder="1" applyAlignment="1">
      <alignment vertical="center" wrapText="1"/>
    </xf>
    <xf numFmtId="10" fontId="38" fillId="8" borderId="36" xfId="0" applyNumberFormat="1" applyFont="1" applyFill="1" applyBorder="1" applyAlignment="1">
      <alignment horizontal="center" vertical="center" wrapText="1"/>
    </xf>
    <xf numFmtId="0" fontId="8" fillId="14" borderId="35" xfId="0" applyFont="1" applyFill="1" applyBorder="1" applyAlignment="1">
      <alignment vertical="center" wrapText="1"/>
    </xf>
    <xf numFmtId="0" fontId="8" fillId="14" borderId="50" xfId="0" applyFont="1" applyFill="1" applyBorder="1" applyAlignment="1">
      <alignment horizontal="center" vertical="center"/>
    </xf>
    <xf numFmtId="0" fontId="8" fillId="15" borderId="34" xfId="0" applyFont="1" applyFill="1" applyBorder="1" applyAlignment="1">
      <alignment horizontal="center" vertical="center" wrapText="1"/>
    </xf>
    <xf numFmtId="49" fontId="8" fillId="0" borderId="36" xfId="0" applyNumberFormat="1" applyFont="1" applyBorder="1" applyAlignment="1">
      <alignment horizontal="center" vertical="center"/>
    </xf>
    <xf numFmtId="49" fontId="8" fillId="0" borderId="35" xfId="0" applyNumberFormat="1" applyFont="1" applyBorder="1" applyAlignment="1">
      <alignment vertical="center" wrapText="1"/>
    </xf>
    <xf numFmtId="49" fontId="29" fillId="19" borderId="7" xfId="0" applyNumberFormat="1" applyFont="1" applyFill="1" applyBorder="1" applyAlignment="1">
      <alignment horizontal="left" vertical="top" wrapText="1"/>
    </xf>
    <xf numFmtId="0" fontId="27" fillId="14" borderId="6" xfId="0" applyFont="1" applyFill="1" applyBorder="1" applyAlignment="1">
      <alignment horizontal="left" vertical="center" wrapText="1"/>
    </xf>
    <xf numFmtId="0" fontId="27" fillId="14" borderId="28" xfId="0" applyFont="1" applyFill="1" applyBorder="1" applyAlignment="1">
      <alignment horizontal="left" vertical="center" wrapText="1"/>
    </xf>
    <xf numFmtId="0" fontId="8" fillId="14" borderId="29" xfId="0" applyFont="1" applyFill="1" applyBorder="1" applyAlignment="1">
      <alignment horizontal="center" vertical="center"/>
    </xf>
    <xf numFmtId="49" fontId="8" fillId="0" borderId="28" xfId="0" quotePrefix="1" applyNumberFormat="1" applyFont="1" applyBorder="1" applyAlignment="1">
      <alignment horizontal="left" vertical="center" wrapText="1"/>
    </xf>
    <xf numFmtId="0" fontId="40" fillId="14" borderId="6" xfId="0" applyFont="1" applyFill="1" applyBorder="1" applyAlignment="1">
      <alignment horizontal="left" vertical="center" wrapText="1"/>
    </xf>
    <xf numFmtId="10" fontId="37" fillId="14" borderId="8" xfId="2" applyNumberFormat="1" applyFont="1" applyFill="1" applyBorder="1" applyAlignment="1">
      <alignment horizontal="center" vertical="center" wrapText="1"/>
    </xf>
    <xf numFmtId="0" fontId="40" fillId="14" borderId="28" xfId="0" applyFont="1" applyFill="1" applyBorder="1" applyAlignment="1">
      <alignment horizontal="center" vertical="center" wrapText="1"/>
    </xf>
    <xf numFmtId="10" fontId="37" fillId="14" borderId="29" xfId="2" applyNumberFormat="1" applyFont="1" applyFill="1" applyBorder="1" applyAlignment="1">
      <alignment horizontal="center" vertical="center" wrapText="1"/>
    </xf>
    <xf numFmtId="0" fontId="40" fillId="14" borderId="28" xfId="0" applyFont="1" applyFill="1" applyBorder="1" applyAlignment="1">
      <alignment horizontal="left" vertical="center" wrapText="1"/>
    </xf>
    <xf numFmtId="0" fontId="40" fillId="14" borderId="29" xfId="0" applyFont="1" applyFill="1" applyBorder="1" applyAlignment="1">
      <alignment horizontal="center" vertical="center" wrapText="1"/>
    </xf>
    <xf numFmtId="0" fontId="40" fillId="9" borderId="6" xfId="0" applyFont="1" applyFill="1" applyBorder="1" applyAlignment="1">
      <alignment horizontal="center" vertical="center" wrapText="1"/>
    </xf>
    <xf numFmtId="0" fontId="40" fillId="11" borderId="6" xfId="0" applyFont="1" applyFill="1" applyBorder="1" applyAlignment="1">
      <alignment horizontal="center" vertical="center" wrapText="1"/>
    </xf>
    <xf numFmtId="0" fontId="30" fillId="18" borderId="28" xfId="0" applyFont="1" applyFill="1" applyBorder="1" applyAlignment="1">
      <alignment horizontal="center" vertical="center"/>
    </xf>
    <xf numFmtId="0" fontId="40" fillId="14" borderId="10" xfId="0" applyFont="1" applyFill="1" applyBorder="1" applyAlignment="1">
      <alignment horizontal="left" vertical="center" wrapText="1"/>
    </xf>
    <xf numFmtId="10" fontId="37" fillId="14" borderId="15" xfId="2" applyNumberFormat="1" applyFont="1" applyFill="1" applyBorder="1" applyAlignment="1">
      <alignment horizontal="center" vertical="center" wrapText="1"/>
    </xf>
    <xf numFmtId="0" fontId="40" fillId="14" borderId="13" xfId="0" applyFont="1" applyFill="1" applyBorder="1" applyAlignment="1">
      <alignment horizontal="center" vertical="center" wrapText="1"/>
    </xf>
    <xf numFmtId="0" fontId="40" fillId="14" borderId="13" xfId="0" applyFont="1" applyFill="1" applyBorder="1" applyAlignment="1">
      <alignment horizontal="left" vertical="center" wrapText="1"/>
    </xf>
    <xf numFmtId="0" fontId="40" fillId="14" borderId="11" xfId="0" applyFont="1" applyFill="1" applyBorder="1" applyAlignment="1">
      <alignment horizontal="center" vertical="center" wrapText="1"/>
    </xf>
    <xf numFmtId="0" fontId="40" fillId="9" borderId="10" xfId="0" applyFont="1" applyFill="1" applyBorder="1" applyAlignment="1">
      <alignment horizontal="center" vertical="center" wrapText="1"/>
    </xf>
    <xf numFmtId="10" fontId="36" fillId="10" borderId="11" xfId="2" applyNumberFormat="1" applyFont="1" applyFill="1" applyBorder="1" applyAlignment="1">
      <alignment horizontal="center" vertical="center" wrapText="1"/>
    </xf>
    <xf numFmtId="0" fontId="40" fillId="11" borderId="10" xfId="0" applyFont="1" applyFill="1" applyBorder="1" applyAlignment="1">
      <alignment horizontal="center" vertical="center" wrapText="1"/>
    </xf>
    <xf numFmtId="10" fontId="36" fillId="12" borderId="15" xfId="2" applyNumberFormat="1" applyFont="1" applyFill="1" applyBorder="1" applyAlignment="1">
      <alignment horizontal="center" vertical="center" wrapText="1"/>
    </xf>
    <xf numFmtId="0" fontId="8" fillId="13" borderId="13" xfId="0" applyFont="1" applyFill="1" applyBorder="1" applyAlignment="1">
      <alignment horizontal="center" vertical="center" wrapText="1"/>
    </xf>
    <xf numFmtId="10" fontId="36" fillId="14" borderId="11" xfId="2" applyNumberFormat="1" applyFont="1" applyFill="1" applyBorder="1" applyAlignment="1">
      <alignment horizontal="center" vertical="center" wrapText="1"/>
    </xf>
    <xf numFmtId="0" fontId="8" fillId="15" borderId="10" xfId="0" applyFont="1" applyFill="1" applyBorder="1" applyAlignment="1">
      <alignment horizontal="center" vertical="center" wrapText="1"/>
    </xf>
    <xf numFmtId="10" fontId="36" fillId="16" borderId="15" xfId="2" applyNumberFormat="1" applyFont="1" applyFill="1" applyBorder="1" applyAlignment="1">
      <alignment horizontal="center" vertical="center" wrapText="1"/>
    </xf>
    <xf numFmtId="2" fontId="39" fillId="8" borderId="53" xfId="1" applyNumberFormat="1" applyFont="1" applyFill="1" applyBorder="1" applyAlignment="1">
      <alignment horizontal="center" vertical="center" wrapText="1"/>
    </xf>
    <xf numFmtId="10" fontId="37" fillId="8" borderId="14" xfId="2" applyNumberFormat="1" applyFont="1" applyFill="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3" xfId="0" quotePrefix="1" applyNumberFormat="1" applyFont="1" applyBorder="1" applyAlignment="1">
      <alignment horizontal="left" vertical="center" wrapText="1"/>
    </xf>
    <xf numFmtId="0" fontId="40" fillId="8" borderId="34" xfId="0" applyFont="1" applyFill="1" applyBorder="1" applyAlignment="1">
      <alignment horizontal="left" vertical="center" wrapText="1"/>
    </xf>
    <xf numFmtId="10" fontId="37" fillId="8" borderId="50" xfId="2" applyNumberFormat="1" applyFont="1" applyFill="1" applyBorder="1" applyAlignment="1">
      <alignment horizontal="center" vertical="center" wrapText="1"/>
    </xf>
    <xf numFmtId="0" fontId="40" fillId="8" borderId="35" xfId="0" applyFont="1" applyFill="1" applyBorder="1" applyAlignment="1">
      <alignment horizontal="center" vertical="center" wrapText="1"/>
    </xf>
    <xf numFmtId="0" fontId="40" fillId="8" borderId="35" xfId="0" applyFont="1" applyFill="1" applyBorder="1" applyAlignment="1">
      <alignment horizontal="left" vertical="center" wrapText="1"/>
    </xf>
    <xf numFmtId="0" fontId="40" fillId="8" borderId="50" xfId="0" applyFont="1" applyFill="1" applyBorder="1" applyAlignment="1">
      <alignment horizontal="center" vertical="center" wrapText="1"/>
    </xf>
    <xf numFmtId="1" fontId="8" fillId="9" borderId="34" xfId="0" applyNumberFormat="1" applyFont="1" applyFill="1" applyBorder="1" applyAlignment="1">
      <alignment horizontal="center" vertical="center" wrapText="1"/>
    </xf>
    <xf numFmtId="10" fontId="36" fillId="10" borderId="50" xfId="2" applyNumberFormat="1" applyFont="1" applyFill="1" applyBorder="1" applyAlignment="1">
      <alignment horizontal="center" vertical="center" wrapText="1"/>
    </xf>
    <xf numFmtId="10" fontId="36" fillId="12" borderId="36" xfId="2" applyNumberFormat="1" applyFont="1" applyFill="1" applyBorder="1" applyAlignment="1">
      <alignment horizontal="center" vertical="center" wrapText="1"/>
    </xf>
    <xf numFmtId="1" fontId="8" fillId="13" borderId="35" xfId="0" applyNumberFormat="1" applyFont="1" applyFill="1" applyBorder="1" applyAlignment="1">
      <alignment horizontal="center" vertical="center" wrapText="1"/>
    </xf>
    <xf numFmtId="10" fontId="36" fillId="14" borderId="50" xfId="2" applyNumberFormat="1" applyFont="1" applyFill="1" applyBorder="1" applyAlignment="1">
      <alignment horizontal="center" vertical="center" wrapText="1"/>
    </xf>
    <xf numFmtId="1" fontId="39" fillId="8" borderId="37" xfId="1" applyNumberFormat="1" applyFont="1" applyFill="1" applyBorder="1" applyAlignment="1">
      <alignment horizontal="center" vertical="center" wrapText="1"/>
    </xf>
    <xf numFmtId="10" fontId="37" fillId="8" borderId="42" xfId="2" applyNumberFormat="1" applyFont="1" applyFill="1" applyBorder="1" applyAlignment="1">
      <alignment horizontal="center" vertical="center" wrapText="1"/>
    </xf>
    <xf numFmtId="1" fontId="8" fillId="8" borderId="36" xfId="0" applyNumberFormat="1" applyFont="1" applyFill="1" applyBorder="1" applyAlignment="1">
      <alignment horizontal="center" vertical="center" wrapText="1"/>
    </xf>
    <xf numFmtId="49" fontId="8" fillId="0" borderId="35" xfId="0" quotePrefix="1" applyNumberFormat="1" applyFont="1" applyBorder="1" applyAlignment="1">
      <alignment horizontal="left" vertical="center" wrapText="1"/>
    </xf>
    <xf numFmtId="0" fontId="40" fillId="8" borderId="56" xfId="0" applyFont="1" applyFill="1" applyBorder="1" applyAlignment="1">
      <alignment horizontal="left" vertical="center" wrapText="1"/>
    </xf>
    <xf numFmtId="0" fontId="40" fillId="8" borderId="55" xfId="0" applyFont="1" applyFill="1" applyBorder="1" applyAlignment="1">
      <alignment horizontal="center" vertical="center" wrapText="1"/>
    </xf>
    <xf numFmtId="0" fontId="40" fillId="8" borderId="55" xfId="0" applyFont="1" applyFill="1" applyBorder="1" applyAlignment="1">
      <alignment horizontal="left" vertical="center" wrapText="1"/>
    </xf>
    <xf numFmtId="0" fontId="40" fillId="8" borderId="57" xfId="0" applyFont="1" applyFill="1" applyBorder="1" applyAlignment="1">
      <alignment horizontal="center" vertical="center" wrapText="1"/>
    </xf>
    <xf numFmtId="0" fontId="40" fillId="9" borderId="56" xfId="0" applyFont="1" applyFill="1" applyBorder="1" applyAlignment="1">
      <alignment horizontal="center" vertical="center" wrapText="1"/>
    </xf>
    <xf numFmtId="10" fontId="36" fillId="10" borderId="57" xfId="2" applyNumberFormat="1" applyFont="1" applyFill="1" applyBorder="1" applyAlignment="1">
      <alignment horizontal="center" vertical="center" wrapText="1"/>
    </xf>
    <xf numFmtId="0" fontId="40" fillId="11" borderId="56" xfId="0" applyFont="1" applyFill="1" applyBorder="1" applyAlignment="1">
      <alignment horizontal="center" vertical="center" wrapText="1"/>
    </xf>
    <xf numFmtId="10" fontId="36" fillId="12" borderId="58" xfId="2" applyNumberFormat="1" applyFont="1" applyFill="1" applyBorder="1" applyAlignment="1">
      <alignment horizontal="center" vertical="center" wrapText="1"/>
    </xf>
    <xf numFmtId="0" fontId="8" fillId="13" borderId="55" xfId="0" applyFont="1" applyFill="1" applyBorder="1" applyAlignment="1">
      <alignment horizontal="center" vertical="center" wrapText="1"/>
    </xf>
    <xf numFmtId="10" fontId="36" fillId="14" borderId="57" xfId="2" applyNumberFormat="1" applyFont="1" applyFill="1" applyBorder="1" applyAlignment="1">
      <alignment horizontal="center" vertical="center" wrapText="1"/>
    </xf>
    <xf numFmtId="0" fontId="8" fillId="15" borderId="56" xfId="0" applyFont="1" applyFill="1" applyBorder="1" applyAlignment="1">
      <alignment horizontal="center" vertical="center" wrapText="1"/>
    </xf>
    <xf numFmtId="10" fontId="36" fillId="16" borderId="58" xfId="2" applyNumberFormat="1" applyFont="1" applyFill="1" applyBorder="1" applyAlignment="1">
      <alignment horizontal="center" vertical="center" wrapText="1"/>
    </xf>
    <xf numFmtId="2" fontId="39" fillId="8" borderId="59" xfId="1" applyNumberFormat="1" applyFont="1" applyFill="1" applyBorder="1" applyAlignment="1">
      <alignment horizontal="center" vertical="center" wrapText="1"/>
    </xf>
    <xf numFmtId="10" fontId="37" fillId="8" borderId="60" xfId="2" applyNumberFormat="1" applyFont="1" applyFill="1" applyBorder="1" applyAlignment="1">
      <alignment horizontal="center" vertical="center" wrapText="1"/>
    </xf>
    <xf numFmtId="49" fontId="8" fillId="8" borderId="58" xfId="0" applyNumberFormat="1" applyFont="1" applyFill="1" applyBorder="1" applyAlignment="1">
      <alignment horizontal="center" vertical="center" wrapText="1"/>
    </xf>
    <xf numFmtId="49" fontId="8" fillId="0" borderId="55" xfId="0" quotePrefix="1" applyNumberFormat="1" applyFont="1" applyBorder="1" applyAlignment="1">
      <alignment horizontal="left" vertical="center" wrapText="1"/>
    </xf>
    <xf numFmtId="0" fontId="40" fillId="14" borderId="2" xfId="0" applyFont="1" applyFill="1" applyBorder="1" applyAlignment="1">
      <alignment horizontal="left" vertical="center" wrapText="1"/>
    </xf>
    <xf numFmtId="0" fontId="40" fillId="0" borderId="2" xfId="0" applyFont="1" applyBorder="1" applyAlignment="1">
      <alignment horizontal="left" vertical="center" wrapText="1"/>
    </xf>
    <xf numFmtId="10" fontId="38" fillId="0" borderId="36" xfId="0" applyNumberFormat="1" applyFont="1" applyBorder="1" applyAlignment="1">
      <alignment horizontal="center" vertical="center" wrapText="1"/>
    </xf>
    <xf numFmtId="0" fontId="40" fillId="9" borderId="2" xfId="0" applyFont="1" applyFill="1" applyBorder="1" applyAlignment="1">
      <alignment horizontal="center" vertical="center" wrapText="1"/>
    </xf>
    <xf numFmtId="10" fontId="36" fillId="10" borderId="33" xfId="2" applyNumberFormat="1" applyFont="1" applyFill="1" applyBorder="1" applyAlignment="1">
      <alignment horizontal="center" vertical="center" wrapText="1"/>
    </xf>
    <xf numFmtId="0" fontId="40" fillId="11" borderId="2" xfId="0" applyFont="1" applyFill="1" applyBorder="1" applyAlignment="1">
      <alignment horizontal="center" vertical="center" wrapText="1"/>
    </xf>
    <xf numFmtId="10" fontId="36" fillId="12" borderId="4" xfId="2" applyNumberFormat="1" applyFont="1" applyFill="1" applyBorder="1" applyAlignment="1">
      <alignment horizontal="center" vertical="center" wrapText="1"/>
    </xf>
    <xf numFmtId="0" fontId="8" fillId="13" borderId="32" xfId="0" applyFont="1" applyFill="1" applyBorder="1" applyAlignment="1">
      <alignment horizontal="center" vertical="center" wrapText="1"/>
    </xf>
    <xf numFmtId="10" fontId="36" fillId="14" borderId="33" xfId="2" applyNumberFormat="1" applyFont="1" applyFill="1" applyBorder="1" applyAlignment="1">
      <alignment horizontal="center" vertical="center" wrapText="1"/>
    </xf>
    <xf numFmtId="0" fontId="8" fillId="15" borderId="2" xfId="0" applyFont="1" applyFill="1" applyBorder="1" applyAlignment="1">
      <alignment horizontal="center" vertical="center" wrapText="1"/>
    </xf>
    <xf numFmtId="10" fontId="36" fillId="16" borderId="4" xfId="2" applyNumberFormat="1" applyFont="1" applyFill="1" applyBorder="1" applyAlignment="1">
      <alignment horizontal="center" vertical="center" wrapText="1"/>
    </xf>
    <xf numFmtId="2" fontId="39" fillId="8" borderId="64" xfId="1" applyNumberFormat="1" applyFont="1" applyFill="1" applyBorder="1" applyAlignment="1">
      <alignment horizontal="center" vertical="center" wrapText="1"/>
    </xf>
    <xf numFmtId="10" fontId="37" fillId="8" borderId="3" xfId="2" applyNumberFormat="1" applyFont="1" applyFill="1" applyBorder="1" applyAlignment="1">
      <alignment horizontal="center" vertical="center" wrapText="1"/>
    </xf>
    <xf numFmtId="49" fontId="40" fillId="0" borderId="4" xfId="0" applyNumberFormat="1" applyFont="1" applyBorder="1" applyAlignment="1">
      <alignment horizontal="center" vertical="center" wrapText="1"/>
    </xf>
    <xf numFmtId="49" fontId="8" fillId="0" borderId="32" xfId="0" quotePrefix="1" applyNumberFormat="1" applyFont="1" applyBorder="1" applyAlignment="1">
      <alignment horizontal="left" vertical="center" wrapText="1"/>
    </xf>
    <xf numFmtId="49" fontId="44" fillId="0" borderId="7" xfId="0" applyNumberFormat="1" applyFont="1" applyBorder="1" applyAlignment="1">
      <alignment horizontal="left" vertical="top" wrapText="1"/>
    </xf>
    <xf numFmtId="0" fontId="40" fillId="0" borderId="6" xfId="0" applyFont="1" applyBorder="1" applyAlignment="1">
      <alignment horizontal="left" vertical="center" wrapText="1"/>
    </xf>
    <xf numFmtId="0" fontId="27" fillId="9" borderId="6"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27" fillId="0" borderId="8" xfId="0" applyFont="1" applyBorder="1" applyAlignment="1">
      <alignment horizontal="center" vertical="center" wrapText="1"/>
    </xf>
    <xf numFmtId="0" fontId="40" fillId="0" borderId="28" xfId="0" applyFont="1" applyBorder="1" applyAlignment="1">
      <alignment horizontal="left" vertical="center" wrapText="1"/>
    </xf>
    <xf numFmtId="0" fontId="40" fillId="0" borderId="65" xfId="0" applyFont="1" applyBorder="1" applyAlignment="1" applyProtection="1">
      <alignment horizontal="left" vertical="center" wrapText="1"/>
      <protection locked="0"/>
    </xf>
    <xf numFmtId="0" fontId="30" fillId="8" borderId="28" xfId="0" applyFont="1" applyFill="1" applyBorder="1" applyAlignment="1">
      <alignment horizontal="center" vertical="center"/>
    </xf>
    <xf numFmtId="49" fontId="29" fillId="22" borderId="7" xfId="0" applyNumberFormat="1" applyFont="1" applyFill="1" applyBorder="1" applyAlignment="1">
      <alignment horizontal="left" vertical="top" wrapText="1"/>
    </xf>
    <xf numFmtId="9" fontId="27" fillId="11" borderId="6" xfId="0" applyNumberFormat="1" applyFont="1" applyFill="1" applyBorder="1" applyAlignment="1">
      <alignment horizontal="center" vertical="center" wrapText="1"/>
    </xf>
    <xf numFmtId="9" fontId="8" fillId="13" borderId="28" xfId="0" applyNumberFormat="1" applyFont="1" applyFill="1" applyBorder="1" applyAlignment="1">
      <alignment horizontal="center" vertical="center" wrapText="1"/>
    </xf>
    <xf numFmtId="9" fontId="8" fillId="15" borderId="6" xfId="0" applyNumberFormat="1" applyFont="1" applyFill="1" applyBorder="1" applyAlignment="1">
      <alignment horizontal="center" vertical="center" wrapText="1"/>
    </xf>
    <xf numFmtId="9" fontId="27" fillId="0" borderId="8" xfId="0" applyNumberFormat="1" applyFont="1" applyBorder="1" applyAlignment="1">
      <alignment horizontal="center" vertical="center" wrapText="1"/>
    </xf>
    <xf numFmtId="10" fontId="37" fillId="0" borderId="8" xfId="2" applyNumberFormat="1" applyFont="1" applyFill="1" applyBorder="1" applyAlignment="1">
      <alignment horizontal="center" vertical="center" wrapText="1"/>
    </xf>
    <xf numFmtId="49" fontId="40" fillId="0" borderId="8" xfId="0" applyNumberFormat="1" applyFont="1" applyBorder="1" applyAlignment="1">
      <alignment horizontal="center" vertical="center" wrapText="1"/>
    </xf>
    <xf numFmtId="43" fontId="30" fillId="0" borderId="0" xfId="1" applyFont="1" applyAlignment="1">
      <alignment horizontal="center" vertical="center"/>
    </xf>
    <xf numFmtId="9" fontId="40" fillId="9" borderId="6" xfId="0" applyNumberFormat="1" applyFont="1" applyFill="1" applyBorder="1" applyAlignment="1">
      <alignment horizontal="center" vertical="center" wrapText="1"/>
    </xf>
    <xf numFmtId="9" fontId="40" fillId="11" borderId="6" xfId="0" applyNumberFormat="1" applyFont="1" applyFill="1" applyBorder="1" applyAlignment="1">
      <alignment horizontal="center" vertical="center" wrapText="1"/>
    </xf>
    <xf numFmtId="0" fontId="8" fillId="0" borderId="28" xfId="0" applyFont="1" applyBorder="1" applyAlignment="1">
      <alignment horizontal="left" vertical="center" wrapText="1"/>
    </xf>
    <xf numFmtId="49" fontId="40" fillId="9" borderId="6" xfId="0" applyNumberFormat="1" applyFont="1" applyFill="1" applyBorder="1" applyAlignment="1">
      <alignment horizontal="center" vertical="center" wrapText="1"/>
    </xf>
    <xf numFmtId="49" fontId="29" fillId="0" borderId="7" xfId="0" applyNumberFormat="1" applyFont="1" applyBorder="1" applyAlignment="1">
      <alignment horizontal="left" vertical="center" wrapText="1"/>
    </xf>
    <xf numFmtId="49" fontId="40" fillId="11" borderId="6" xfId="0" applyNumberFormat="1" applyFont="1" applyFill="1" applyBorder="1" applyAlignment="1">
      <alignment horizontal="center" vertical="center" wrapText="1"/>
    </xf>
    <xf numFmtId="0" fontId="40" fillId="0" borderId="8" xfId="0" applyFont="1" applyBorder="1" applyAlignment="1">
      <alignment horizontal="center" vertical="center"/>
    </xf>
    <xf numFmtId="0" fontId="41" fillId="0" borderId="5" xfId="3" applyFont="1" applyBorder="1" applyAlignment="1">
      <alignment horizontal="left" vertical="center"/>
    </xf>
    <xf numFmtId="0" fontId="41" fillId="0" borderId="17" xfId="3" applyFont="1" applyBorder="1" applyAlignment="1">
      <alignment horizontal="left" vertical="center"/>
    </xf>
    <xf numFmtId="0" fontId="40" fillId="0" borderId="10" xfId="0" applyFont="1" applyBorder="1" applyAlignment="1">
      <alignment horizontal="left" vertical="center" wrapText="1"/>
    </xf>
    <xf numFmtId="49" fontId="40" fillId="0" borderId="15" xfId="0" applyNumberFormat="1" applyFont="1" applyBorder="1" applyAlignment="1">
      <alignment horizontal="center" vertical="center" wrapText="1"/>
    </xf>
    <xf numFmtId="0" fontId="40" fillId="0" borderId="13" xfId="0" applyFont="1" applyBorder="1" applyAlignment="1">
      <alignment horizontal="left" vertical="center" wrapText="1"/>
    </xf>
    <xf numFmtId="0" fontId="40" fillId="0" borderId="69" xfId="0" applyFont="1" applyBorder="1" applyAlignment="1" applyProtection="1">
      <alignment horizontal="left" vertical="center" wrapText="1"/>
      <protection locked="0"/>
    </xf>
    <xf numFmtId="0" fontId="41" fillId="0" borderId="9" xfId="3" applyFont="1" applyBorder="1" applyAlignment="1">
      <alignment horizontal="left" vertical="center"/>
    </xf>
    <xf numFmtId="0" fontId="30" fillId="8" borderId="55" xfId="0" applyFont="1" applyFill="1" applyBorder="1" applyAlignment="1">
      <alignment horizontal="center" vertical="center"/>
    </xf>
    <xf numFmtId="164" fontId="30" fillId="0" borderId="0" xfId="0" applyNumberFormat="1" applyFont="1" applyAlignment="1">
      <alignment horizontal="center" vertical="center"/>
    </xf>
    <xf numFmtId="10" fontId="30" fillId="0" borderId="0" xfId="0" applyNumberFormat="1" applyFont="1" applyAlignment="1">
      <alignment horizontal="center" vertical="center"/>
    </xf>
    <xf numFmtId="0" fontId="29" fillId="0" borderId="0" xfId="0" applyFont="1" applyAlignment="1">
      <alignment horizontal="center" vertical="top" wrapText="1"/>
    </xf>
    <xf numFmtId="0" fontId="30" fillId="0" borderId="0" xfId="0" applyFont="1" applyAlignment="1">
      <alignment horizontal="left" vertical="top" wrapText="1"/>
    </xf>
    <xf numFmtId="0" fontId="30" fillId="0" borderId="0" xfId="0" applyFont="1" applyAlignment="1">
      <alignment horizontal="center" vertical="center" wrapText="1"/>
    </xf>
    <xf numFmtId="0" fontId="30" fillId="0" borderId="0" xfId="0" applyFont="1" applyAlignment="1">
      <alignment horizontal="left" vertical="center" wrapText="1"/>
    </xf>
    <xf numFmtId="49" fontId="30" fillId="0" borderId="0" xfId="0" applyNumberFormat="1" applyFont="1" applyAlignment="1">
      <alignment horizontal="center" vertical="center" wrapText="1"/>
    </xf>
    <xf numFmtId="9" fontId="30" fillId="0" borderId="0" xfId="0" applyNumberFormat="1" applyFont="1" applyAlignment="1">
      <alignment horizontal="center" vertical="center" wrapText="1"/>
    </xf>
    <xf numFmtId="10" fontId="30" fillId="0" borderId="0" xfId="2" applyNumberFormat="1" applyFont="1" applyAlignment="1">
      <alignment horizontal="center" vertical="center" wrapText="1"/>
    </xf>
    <xf numFmtId="0" fontId="30" fillId="0" borderId="0" xfId="0" applyFont="1" applyAlignment="1">
      <alignment horizontal="left" vertical="center"/>
    </xf>
    <xf numFmtId="49" fontId="30" fillId="0" borderId="0" xfId="0" applyNumberFormat="1" applyFont="1" applyAlignment="1">
      <alignment horizontal="center" vertical="center"/>
    </xf>
    <xf numFmtId="0" fontId="29" fillId="0" borderId="0" xfId="0" applyFont="1" applyAlignment="1">
      <alignment horizontal="center" vertical="top"/>
    </xf>
    <xf numFmtId="0" fontId="30" fillId="0" borderId="0" xfId="0" applyFont="1" applyAlignment="1">
      <alignment horizontal="left" vertical="top"/>
    </xf>
    <xf numFmtId="0" fontId="40" fillId="22" borderId="28" xfId="0" applyFont="1" applyFill="1" applyBorder="1" applyAlignment="1">
      <alignment horizontal="left" vertical="center" wrapText="1"/>
    </xf>
    <xf numFmtId="0" fontId="40" fillId="22" borderId="13" xfId="0" applyFont="1" applyFill="1" applyBorder="1" applyAlignment="1">
      <alignment horizontal="left" vertical="center" wrapText="1"/>
    </xf>
    <xf numFmtId="0" fontId="40" fillId="20" borderId="28" xfId="0" applyFont="1" applyFill="1" applyBorder="1" applyAlignment="1">
      <alignment horizontal="left" vertical="center" wrapText="1"/>
    </xf>
    <xf numFmtId="0" fontId="29" fillId="15" borderId="7" xfId="0" applyFont="1" applyFill="1" applyBorder="1" applyAlignment="1">
      <alignment horizontal="left" vertical="top" wrapText="1"/>
    </xf>
    <xf numFmtId="49" fontId="27" fillId="15" borderId="7" xfId="0" applyNumberFormat="1" applyFont="1" applyFill="1" applyBorder="1" applyAlignment="1">
      <alignment horizontal="left" vertical="top" wrapText="1"/>
    </xf>
    <xf numFmtId="0" fontId="40" fillId="0" borderId="54" xfId="0" applyFont="1" applyBorder="1" applyAlignment="1" applyProtection="1">
      <alignment horizontal="left" vertical="center" wrapText="1"/>
      <protection locked="0"/>
    </xf>
    <xf numFmtId="0" fontId="8" fillId="23" borderId="6" xfId="0" applyFont="1" applyFill="1" applyBorder="1" applyAlignment="1">
      <alignment horizontal="center" vertical="center" wrapText="1"/>
    </xf>
    <xf numFmtId="9" fontId="8" fillId="23" borderId="6" xfId="0" applyNumberFormat="1" applyFont="1" applyFill="1" applyBorder="1" applyAlignment="1">
      <alignment horizontal="center" vertical="center" wrapText="1"/>
    </xf>
    <xf numFmtId="0" fontId="3" fillId="0" borderId="0" xfId="3"/>
    <xf numFmtId="0" fontId="29" fillId="22" borderId="29" xfId="0" applyFont="1" applyFill="1" applyBorder="1" applyAlignment="1">
      <alignment horizontal="center" vertical="center" wrapText="1"/>
    </xf>
    <xf numFmtId="0" fontId="40" fillId="22" borderId="32" xfId="0" applyFont="1" applyFill="1" applyBorder="1" applyAlignment="1">
      <alignment horizontal="left" vertical="center" wrapText="1"/>
    </xf>
    <xf numFmtId="10" fontId="37" fillId="8" borderId="29" xfId="2" applyNumberFormat="1" applyFont="1" applyFill="1" applyBorder="1" applyAlignment="1">
      <alignment horizontal="center" vertical="center" wrapText="1"/>
    </xf>
    <xf numFmtId="10" fontId="37" fillId="8" borderId="57" xfId="2" applyNumberFormat="1" applyFont="1" applyFill="1" applyBorder="1" applyAlignment="1">
      <alignment horizontal="center" vertical="center" wrapText="1"/>
    </xf>
    <xf numFmtId="10" fontId="37" fillId="8" borderId="11" xfId="2" applyNumberFormat="1" applyFont="1" applyFill="1" applyBorder="1" applyAlignment="1">
      <alignment horizontal="center" vertical="center" wrapText="1"/>
    </xf>
    <xf numFmtId="10" fontId="37" fillId="8" borderId="33" xfId="2" applyNumberFormat="1" applyFont="1" applyFill="1" applyBorder="1" applyAlignment="1">
      <alignment horizontal="center" vertical="center" wrapText="1"/>
    </xf>
    <xf numFmtId="0" fontId="45" fillId="0" borderId="0" xfId="0" applyFont="1" applyAlignment="1">
      <alignment horizontal="left" vertical="top" wrapText="1"/>
    </xf>
    <xf numFmtId="0" fontId="40" fillId="21" borderId="65" xfId="0" applyFont="1" applyFill="1" applyBorder="1" applyAlignment="1" applyProtection="1">
      <alignment horizontal="left" vertical="center" wrapText="1"/>
      <protection locked="0"/>
    </xf>
    <xf numFmtId="0" fontId="30" fillId="0" borderId="7" xfId="0" applyFont="1" applyBorder="1" applyAlignment="1">
      <alignment horizontal="left" vertical="top" wrapText="1"/>
    </xf>
    <xf numFmtId="49" fontId="46" fillId="22" borderId="7" xfId="0" applyNumberFormat="1" applyFont="1" applyFill="1" applyBorder="1" applyAlignment="1">
      <alignment horizontal="left" vertical="top" wrapText="1"/>
    </xf>
    <xf numFmtId="0" fontId="40" fillId="2" borderId="33" xfId="0" applyFont="1" applyFill="1" applyBorder="1" applyAlignment="1">
      <alignment horizontal="center" vertical="center" wrapText="1"/>
    </xf>
    <xf numFmtId="0" fontId="27" fillId="2" borderId="29" xfId="0" applyFont="1" applyFill="1" applyBorder="1" applyAlignment="1">
      <alignment horizontal="center" vertical="center"/>
    </xf>
    <xf numFmtId="0" fontId="40" fillId="2" borderId="29"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29" fillId="0" borderId="55" xfId="0" applyFont="1" applyBorder="1" applyAlignment="1">
      <alignment horizontal="center" vertical="center" wrapText="1"/>
    </xf>
    <xf numFmtId="0" fontId="41" fillId="0" borderId="7" xfId="3" applyFont="1" applyBorder="1" applyAlignment="1">
      <alignment vertical="center" wrapText="1"/>
    </xf>
    <xf numFmtId="1" fontId="30" fillId="0" borderId="0" xfId="0" applyNumberFormat="1" applyFont="1" applyAlignment="1">
      <alignment horizontal="center" vertical="center"/>
    </xf>
    <xf numFmtId="1" fontId="30" fillId="0" borderId="0" xfId="0" applyNumberFormat="1" applyFont="1" applyAlignment="1">
      <alignment horizontal="center" vertical="center" wrapText="1"/>
    </xf>
    <xf numFmtId="49" fontId="8" fillId="0" borderId="7" xfId="0" quotePrefix="1" applyNumberFormat="1" applyFont="1" applyBorder="1" applyAlignment="1">
      <alignment horizontal="left" vertical="center" wrapText="1"/>
    </xf>
    <xf numFmtId="0" fontId="40" fillId="0" borderId="7" xfId="0" applyFont="1" applyBorder="1" applyAlignment="1">
      <alignment horizontal="left" vertical="center" wrapText="1"/>
    </xf>
    <xf numFmtId="0" fontId="8" fillId="0" borderId="7" xfId="0" applyFont="1" applyBorder="1" applyAlignment="1">
      <alignment horizontal="left" vertical="center" wrapText="1"/>
    </xf>
    <xf numFmtId="0" fontId="40" fillId="0" borderId="7" xfId="0" applyFont="1" applyBorder="1" applyAlignment="1" applyProtection="1">
      <alignment horizontal="left" vertical="center" wrapText="1"/>
      <protection locked="0"/>
    </xf>
    <xf numFmtId="0" fontId="27" fillId="0" borderId="2" xfId="0" applyFont="1" applyBorder="1" applyAlignment="1">
      <alignment horizontal="left" vertical="center" wrapText="1"/>
    </xf>
    <xf numFmtId="0" fontId="27" fillId="0" borderId="32" xfId="0" applyFont="1" applyBorder="1" applyAlignment="1">
      <alignment horizontal="left" vertical="center" wrapText="1"/>
    </xf>
    <xf numFmtId="0" fontId="8" fillId="0" borderId="33" xfId="0" applyFont="1" applyBorder="1" applyAlignment="1">
      <alignment horizontal="center" vertical="center"/>
    </xf>
    <xf numFmtId="1" fontId="37" fillId="0" borderId="50" xfId="2" applyNumberFormat="1" applyFont="1" applyFill="1" applyBorder="1" applyAlignment="1">
      <alignment horizontal="center" vertical="center" wrapText="1"/>
    </xf>
    <xf numFmtId="49" fontId="8" fillId="0" borderId="7" xfId="0" applyNumberFormat="1" applyFont="1" applyBorder="1" applyAlignment="1">
      <alignment horizontal="left" vertical="center" wrapText="1"/>
    </xf>
    <xf numFmtId="0" fontId="27" fillId="0" borderId="6" xfId="0" applyFont="1" applyBorder="1" applyAlignment="1">
      <alignment horizontal="left" vertical="center" wrapText="1"/>
    </xf>
    <xf numFmtId="0" fontId="27" fillId="0" borderId="28" xfId="0" applyFont="1" applyBorder="1" applyAlignment="1">
      <alignment horizontal="left" vertical="center" wrapText="1"/>
    </xf>
    <xf numFmtId="0" fontId="8" fillId="0" borderId="29" xfId="0" applyFont="1" applyBorder="1" applyAlignment="1">
      <alignment horizontal="center" vertical="center"/>
    </xf>
    <xf numFmtId="1" fontId="37" fillId="0" borderId="29" xfId="2" applyNumberFormat="1" applyFont="1" applyFill="1" applyBorder="1" applyAlignment="1">
      <alignment horizontal="center" vertical="center" wrapText="1"/>
    </xf>
    <xf numFmtId="0" fontId="27" fillId="0" borderId="10" xfId="0" applyFont="1"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horizontal="center" vertical="center"/>
    </xf>
    <xf numFmtId="1" fontId="37" fillId="0" borderId="57" xfId="2" applyNumberFormat="1" applyFont="1" applyFill="1" applyBorder="1" applyAlignment="1">
      <alignment horizontal="center" vertical="center" wrapText="1"/>
    </xf>
    <xf numFmtId="49" fontId="8" fillId="0" borderId="7" xfId="0" applyNumberFormat="1" applyFont="1" applyBorder="1" applyAlignment="1">
      <alignment vertical="center" wrapText="1"/>
    </xf>
    <xf numFmtId="0" fontId="27" fillId="0" borderId="2" xfId="0" applyFont="1" applyBorder="1" applyAlignment="1">
      <alignment vertical="center" wrapText="1"/>
    </xf>
    <xf numFmtId="0" fontId="8" fillId="0" borderId="35" xfId="0" applyFont="1" applyBorder="1" applyAlignment="1">
      <alignment vertical="center" wrapText="1"/>
    </xf>
    <xf numFmtId="0" fontId="8" fillId="0" borderId="50" xfId="0" applyFont="1" applyBorder="1" applyAlignment="1">
      <alignment horizontal="center" vertical="center"/>
    </xf>
    <xf numFmtId="0" fontId="40" fillId="0" borderId="28"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1" xfId="0" applyFont="1" applyBorder="1" applyAlignment="1">
      <alignment horizontal="center" vertical="center" wrapText="1"/>
    </xf>
    <xf numFmtId="1" fontId="37" fillId="0" borderId="11" xfId="2" applyNumberFormat="1" applyFont="1" applyFill="1" applyBorder="1" applyAlignment="1">
      <alignment horizontal="center" vertical="center" wrapText="1"/>
    </xf>
    <xf numFmtId="0" fontId="40" fillId="0" borderId="34" xfId="0" applyFont="1" applyBorder="1" applyAlignment="1">
      <alignment horizontal="left" vertical="center" wrapText="1"/>
    </xf>
    <xf numFmtId="0" fontId="40" fillId="0" borderId="35" xfId="0" applyFont="1" applyBorder="1" applyAlignment="1">
      <alignment horizontal="center" vertical="center" wrapText="1"/>
    </xf>
    <xf numFmtId="0" fontId="40" fillId="0" borderId="35" xfId="0" applyFont="1" applyBorder="1" applyAlignment="1">
      <alignment horizontal="left" vertical="center" wrapText="1"/>
    </xf>
    <xf numFmtId="0" fontId="40" fillId="0" borderId="50" xfId="0" applyFont="1" applyBorder="1" applyAlignment="1">
      <alignment horizontal="center" vertical="center" wrapText="1"/>
    </xf>
    <xf numFmtId="9" fontId="37" fillId="0" borderId="50" xfId="2" applyFont="1" applyFill="1" applyBorder="1" applyAlignment="1">
      <alignment horizontal="center" vertical="center" wrapText="1"/>
    </xf>
    <xf numFmtId="0" fontId="40" fillId="0" borderId="56" xfId="0" applyFont="1" applyBorder="1" applyAlignment="1">
      <alignment horizontal="left" vertical="center" wrapText="1"/>
    </xf>
    <xf numFmtId="0" fontId="40" fillId="0" borderId="55" xfId="0" applyFont="1" applyBorder="1" applyAlignment="1">
      <alignment horizontal="center" vertical="center" wrapText="1"/>
    </xf>
    <xf numFmtId="0" fontId="40" fillId="0" borderId="55" xfId="0" applyFont="1" applyBorder="1" applyAlignment="1">
      <alignment horizontal="left" vertical="center" wrapText="1"/>
    </xf>
    <xf numFmtId="0" fontId="40" fillId="0" borderId="57" xfId="0" applyFont="1" applyBorder="1" applyAlignment="1">
      <alignment horizontal="center" vertical="center" wrapText="1"/>
    </xf>
    <xf numFmtId="0" fontId="40" fillId="0" borderId="32" xfId="0" applyFont="1" applyBorder="1" applyAlignment="1">
      <alignment horizontal="left" vertical="center" wrapText="1"/>
    </xf>
    <xf numFmtId="0" fontId="40" fillId="0" borderId="33" xfId="0" applyFont="1" applyBorder="1" applyAlignment="1">
      <alignment horizontal="center" vertical="center" wrapText="1"/>
    </xf>
    <xf numFmtId="1" fontId="37" fillId="0" borderId="33" xfId="2" applyNumberFormat="1" applyFont="1" applyFill="1" applyBorder="1" applyAlignment="1">
      <alignment horizontal="center" vertical="center" wrapText="1"/>
    </xf>
    <xf numFmtId="0" fontId="27" fillId="0" borderId="29" xfId="0" applyFont="1" applyBorder="1" applyAlignment="1">
      <alignment horizontal="center" vertical="center"/>
    </xf>
    <xf numFmtId="9" fontId="37" fillId="0" borderId="29" xfId="2" applyFont="1" applyFill="1" applyBorder="1" applyAlignment="1">
      <alignment horizontal="center" vertical="center" wrapText="1"/>
    </xf>
    <xf numFmtId="9" fontId="37" fillId="0" borderId="11" xfId="2" applyFont="1" applyFill="1" applyBorder="1" applyAlignment="1">
      <alignment horizontal="center" vertical="center" wrapText="1"/>
    </xf>
    <xf numFmtId="0" fontId="28" fillId="25" borderId="19" xfId="4" applyFont="1" applyFill="1" applyBorder="1" applyAlignment="1">
      <alignment horizontal="center" vertical="center" wrapText="1"/>
    </xf>
    <xf numFmtId="0" fontId="28" fillId="25" borderId="21" xfId="4" applyFont="1" applyFill="1" applyBorder="1" applyAlignment="1">
      <alignment horizontal="center" vertical="center" wrapText="1"/>
    </xf>
    <xf numFmtId="0" fontId="28" fillId="25" borderId="18" xfId="4" applyFont="1" applyFill="1" applyBorder="1" applyAlignment="1">
      <alignment horizontal="center" vertical="center" wrapText="1"/>
    </xf>
    <xf numFmtId="0" fontId="28" fillId="25" borderId="20" xfId="4" applyFont="1" applyFill="1" applyBorder="1" applyAlignment="1">
      <alignment horizontal="center" vertical="center" wrapText="1"/>
    </xf>
    <xf numFmtId="0" fontId="28" fillId="26" borderId="22" xfId="4" applyFont="1" applyFill="1" applyBorder="1" applyAlignment="1">
      <alignment horizontal="center" vertical="center" wrapText="1"/>
    </xf>
    <xf numFmtId="1" fontId="37" fillId="8" borderId="29" xfId="2" applyNumberFormat="1" applyFont="1" applyFill="1" applyBorder="1" applyAlignment="1">
      <alignment horizontal="center" vertical="center" wrapText="1"/>
    </xf>
    <xf numFmtId="0" fontId="40" fillId="0" borderId="6" xfId="0" applyFont="1" applyBorder="1" applyAlignment="1">
      <alignment horizontal="left" vertical="center"/>
    </xf>
    <xf numFmtId="0" fontId="36" fillId="0" borderId="32"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3"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55" xfId="0" applyFont="1" applyBorder="1" applyAlignment="1">
      <alignment horizontal="center" vertical="center" wrapText="1"/>
    </xf>
    <xf numFmtId="0" fontId="42" fillId="0" borderId="2" xfId="0" applyFont="1" applyBorder="1" applyAlignment="1">
      <alignment horizontal="left" vertical="center" wrapText="1"/>
    </xf>
    <xf numFmtId="0" fontId="42" fillId="0" borderId="34" xfId="0" applyFont="1" applyBorder="1" applyAlignment="1">
      <alignment horizontal="left" vertical="center" wrapText="1"/>
    </xf>
    <xf numFmtId="0" fontId="42" fillId="0" borderId="6" xfId="0" applyFont="1" applyBorder="1" applyAlignment="1">
      <alignment horizontal="left" vertical="center" wrapText="1"/>
    </xf>
    <xf numFmtId="0" fontId="42" fillId="0" borderId="10" xfId="0" applyFont="1" applyBorder="1" applyAlignment="1">
      <alignment horizontal="left" vertical="center" wrapText="1"/>
    </xf>
    <xf numFmtId="0" fontId="47" fillId="24" borderId="0" xfId="0" applyFont="1" applyFill="1" applyAlignment="1">
      <alignment horizontal="center"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10" xfId="0" applyFont="1" applyBorder="1" applyAlignment="1">
      <alignment horizontal="left" vertical="center" wrapText="1"/>
    </xf>
    <xf numFmtId="0" fontId="8" fillId="0" borderId="3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3"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72"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7" xfId="0" applyFont="1" applyBorder="1" applyAlignment="1" applyProtection="1">
      <alignment vertical="center" wrapText="1"/>
      <protection locked="0"/>
    </xf>
    <xf numFmtId="0" fontId="40" fillId="0" borderId="7" xfId="0" applyFont="1" applyBorder="1" applyAlignment="1" applyProtection="1">
      <alignment vertical="center"/>
      <protection locked="0"/>
    </xf>
    <xf numFmtId="49" fontId="28" fillId="3" borderId="22" xfId="4" applyNumberFormat="1" applyFont="1" applyFill="1" applyBorder="1" applyAlignment="1">
      <alignment horizontal="center" vertical="center" wrapText="1"/>
    </xf>
    <xf numFmtId="49" fontId="8" fillId="22" borderId="33" xfId="0" applyNumberFormat="1" applyFont="1" applyFill="1" applyBorder="1" applyAlignment="1">
      <alignment horizontal="center" vertical="center" wrapText="1"/>
    </xf>
    <xf numFmtId="49" fontId="8" fillId="22" borderId="29" xfId="0" applyNumberFormat="1" applyFont="1" applyFill="1" applyBorder="1" applyAlignment="1">
      <alignment horizontal="center" vertical="center" wrapText="1"/>
    </xf>
    <xf numFmtId="49" fontId="8" fillId="22" borderId="45" xfId="0" applyNumberFormat="1" applyFont="1" applyFill="1" applyBorder="1" applyAlignment="1">
      <alignment horizontal="center" vertical="center"/>
    </xf>
    <xf numFmtId="49" fontId="8" fillId="22" borderId="50" xfId="0" applyNumberFormat="1" applyFont="1" applyFill="1" applyBorder="1" applyAlignment="1">
      <alignment horizontal="center" vertical="center"/>
    </xf>
    <xf numFmtId="49" fontId="8" fillId="22" borderId="11" xfId="0" applyNumberFormat="1" applyFont="1" applyFill="1" applyBorder="1" applyAlignment="1">
      <alignment horizontal="center" vertical="center" wrapText="1"/>
    </xf>
    <xf numFmtId="9" fontId="8" fillId="22" borderId="50" xfId="2" applyFont="1" applyFill="1" applyBorder="1" applyAlignment="1">
      <alignment horizontal="center" vertical="center" wrapText="1"/>
    </xf>
    <xf numFmtId="49" fontId="8" fillId="22" borderId="57" xfId="0" applyNumberFormat="1" applyFont="1" applyFill="1" applyBorder="1" applyAlignment="1">
      <alignment horizontal="center" vertical="center" wrapText="1"/>
    </xf>
    <xf numFmtId="49" fontId="40" fillId="22" borderId="33" xfId="0" applyNumberFormat="1" applyFont="1" applyFill="1" applyBorder="1" applyAlignment="1">
      <alignment horizontal="center" vertical="center" wrapText="1"/>
    </xf>
    <xf numFmtId="49" fontId="40" fillId="22" borderId="29" xfId="0" applyNumberFormat="1" applyFont="1" applyFill="1" applyBorder="1" applyAlignment="1">
      <alignment horizontal="center" vertical="center" wrapText="1"/>
    </xf>
    <xf numFmtId="9" fontId="27" fillId="22" borderId="29" xfId="0" applyNumberFormat="1" applyFont="1" applyFill="1" applyBorder="1" applyAlignment="1">
      <alignment horizontal="center" vertical="center" wrapText="1"/>
    </xf>
    <xf numFmtId="9" fontId="40" fillId="22" borderId="29" xfId="0" applyNumberFormat="1" applyFont="1" applyFill="1" applyBorder="1" applyAlignment="1">
      <alignment horizontal="center" vertical="center"/>
    </xf>
    <xf numFmtId="9" fontId="40" fillId="22" borderId="29" xfId="2" applyFont="1" applyFill="1" applyBorder="1" applyAlignment="1">
      <alignment horizontal="center" vertical="center" wrapText="1"/>
    </xf>
    <xf numFmtId="49" fontId="40" fillId="22" borderId="11" xfId="0" applyNumberFormat="1" applyFont="1" applyFill="1" applyBorder="1" applyAlignment="1">
      <alignment horizontal="center" vertical="center" wrapText="1"/>
    </xf>
    <xf numFmtId="0" fontId="15" fillId="14" borderId="2" xfId="0" applyFont="1" applyFill="1" applyBorder="1" applyAlignment="1">
      <alignment horizontal="left" vertical="center" wrapText="1"/>
    </xf>
    <xf numFmtId="0" fontId="15" fillId="14" borderId="6" xfId="0" applyFont="1" applyFill="1" applyBorder="1" applyAlignment="1">
      <alignment horizontal="left" vertical="center" wrapText="1"/>
    </xf>
    <xf numFmtId="10" fontId="14" fillId="14" borderId="22" xfId="2" applyNumberFormat="1" applyFont="1" applyFill="1" applyBorder="1" applyAlignment="1">
      <alignment horizontal="center" vertical="center" wrapText="1"/>
    </xf>
    <xf numFmtId="10" fontId="14" fillId="14" borderId="36" xfId="2" applyNumberFormat="1" applyFont="1" applyFill="1" applyBorder="1" applyAlignment="1">
      <alignment horizontal="center" vertical="center" wrapText="1"/>
    </xf>
    <xf numFmtId="0" fontId="0" fillId="0" borderId="6" xfId="0" applyBorder="1" applyAlignment="1">
      <alignment horizontal="left" vertical="center"/>
    </xf>
    <xf numFmtId="10" fontId="14" fillId="14" borderId="20" xfId="2" applyNumberFormat="1" applyFont="1" applyFill="1" applyBorder="1" applyAlignment="1">
      <alignment horizontal="center" vertical="center" wrapText="1"/>
    </xf>
    <xf numFmtId="10" fontId="14" fillId="14" borderId="51" xfId="2" applyNumberFormat="1" applyFont="1" applyFill="1" applyBorder="1" applyAlignment="1">
      <alignment horizontal="center" vertical="center" wrapText="1"/>
    </xf>
    <xf numFmtId="10" fontId="14" fillId="14" borderId="52" xfId="2" applyNumberFormat="1" applyFont="1" applyFill="1" applyBorder="1" applyAlignment="1">
      <alignment horizontal="center" vertical="center" wrapText="1"/>
    </xf>
    <xf numFmtId="0" fontId="0" fillId="14" borderId="32" xfId="0" applyFill="1" applyBorder="1" applyAlignment="1">
      <alignment horizontal="center" vertical="center" wrapText="1"/>
    </xf>
    <xf numFmtId="0" fontId="0" fillId="14" borderId="28" xfId="0" applyFill="1" applyBorder="1" applyAlignment="1">
      <alignment horizontal="center" vertical="center" wrapText="1"/>
    </xf>
    <xf numFmtId="0" fontId="0" fillId="14" borderId="13" xfId="0" applyFill="1" applyBorder="1" applyAlignment="1">
      <alignment horizontal="center" vertical="center" wrapText="1"/>
    </xf>
    <xf numFmtId="10" fontId="14" fillId="0" borderId="20" xfId="2" applyNumberFormat="1" applyFont="1" applyFill="1" applyBorder="1" applyAlignment="1">
      <alignment horizontal="center" vertical="center" wrapText="1"/>
    </xf>
    <xf numFmtId="10" fontId="14" fillId="0" borderId="51" xfId="2" applyNumberFormat="1" applyFont="1" applyFill="1" applyBorder="1" applyAlignment="1">
      <alignment horizontal="center" vertical="center" wrapText="1"/>
    </xf>
    <xf numFmtId="10" fontId="14" fillId="0" borderId="52" xfId="2" applyNumberFormat="1" applyFont="1" applyFill="1" applyBorder="1" applyAlignment="1">
      <alignment horizontal="center" vertical="center" wrapText="1"/>
    </xf>
    <xf numFmtId="0" fontId="0" fillId="14" borderId="6" xfId="0" applyFill="1" applyBorder="1" applyAlignment="1">
      <alignment horizontal="left" vertical="center" wrapText="1"/>
    </xf>
    <xf numFmtId="10" fontId="14" fillId="8" borderId="60" xfId="2" applyNumberFormat="1" applyFont="1" applyFill="1" applyBorder="1" applyAlignment="1">
      <alignment horizontal="center" vertical="center" wrapText="1"/>
    </xf>
    <xf numFmtId="10" fontId="14" fillId="8" borderId="61" xfId="2" applyNumberFormat="1" applyFont="1" applyFill="1" applyBorder="1" applyAlignment="1">
      <alignment horizontal="center" vertical="center" wrapText="1"/>
    </xf>
    <xf numFmtId="10" fontId="14" fillId="8" borderId="42" xfId="2"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10" fontId="14" fillId="8" borderId="33" xfId="0" applyNumberFormat="1" applyFont="1" applyFill="1" applyBorder="1" applyAlignment="1">
      <alignment horizontal="center" vertical="center" wrapText="1"/>
    </xf>
    <xf numFmtId="10" fontId="14" fillId="8" borderId="29" xfId="0" applyNumberFormat="1" applyFont="1" applyFill="1" applyBorder="1" applyAlignment="1">
      <alignment horizontal="center" vertical="center" wrapText="1"/>
    </xf>
    <xf numFmtId="10" fontId="14" fillId="8" borderId="1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2" borderId="3"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10" fontId="12" fillId="0" borderId="30" xfId="2" applyNumberFormat="1" applyFont="1" applyBorder="1" applyAlignment="1">
      <alignment horizontal="center" vertical="center"/>
    </xf>
    <xf numFmtId="10" fontId="12" fillId="0" borderId="39" xfId="2" applyNumberFormat="1" applyFont="1" applyBorder="1" applyAlignment="1">
      <alignment horizontal="center" vertical="center"/>
    </xf>
    <xf numFmtId="10" fontId="12" fillId="0" borderId="67" xfId="2" applyNumberFormat="1" applyFont="1" applyBorder="1" applyAlignment="1">
      <alignment horizontal="center" vertical="center"/>
    </xf>
    <xf numFmtId="10" fontId="12" fillId="0" borderId="31" xfId="2" applyNumberFormat="1" applyFont="1" applyBorder="1" applyAlignment="1">
      <alignment horizontal="center" vertical="center"/>
    </xf>
    <xf numFmtId="10" fontId="12" fillId="0" borderId="40" xfId="2" applyNumberFormat="1" applyFont="1" applyBorder="1" applyAlignment="1">
      <alignment horizontal="center" vertical="center"/>
    </xf>
    <xf numFmtId="10" fontId="12" fillId="0" borderId="54" xfId="2" applyNumberFormat="1" applyFont="1" applyBorder="1" applyAlignment="1">
      <alignment horizontal="center" vertical="center"/>
    </xf>
    <xf numFmtId="0" fontId="13" fillId="8" borderId="32"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5" fillId="8" borderId="2"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10" xfId="0" applyFont="1" applyFill="1" applyBorder="1" applyAlignment="1">
      <alignment horizontal="left" vertical="center" wrapText="1"/>
    </xf>
    <xf numFmtId="0" fontId="15" fillId="8" borderId="32"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2" fillId="8" borderId="55" xfId="0" applyFont="1" applyFill="1" applyBorder="1" applyAlignment="1">
      <alignment horizontal="center" vertical="center" wrapText="1"/>
    </xf>
    <xf numFmtId="10" fontId="19" fillId="8" borderId="51" xfId="0" applyNumberFormat="1" applyFont="1" applyFill="1" applyBorder="1" applyAlignment="1">
      <alignment horizontal="center" vertical="center" wrapText="1"/>
    </xf>
    <xf numFmtId="10" fontId="12" fillId="0" borderId="63" xfId="2" applyNumberFormat="1" applyFont="1" applyBorder="1" applyAlignment="1">
      <alignment horizontal="center" vertical="center"/>
    </xf>
    <xf numFmtId="10" fontId="12" fillId="0" borderId="68" xfId="2" applyNumberFormat="1" applyFont="1" applyBorder="1" applyAlignment="1">
      <alignment horizontal="center" vertical="center"/>
    </xf>
    <xf numFmtId="0" fontId="2" fillId="14" borderId="2" xfId="0" applyFont="1" applyFill="1" applyBorder="1" applyAlignment="1">
      <alignment horizontal="left" vertical="center" wrapText="1"/>
    </xf>
    <xf numFmtId="0" fontId="2" fillId="14" borderId="6" xfId="0" applyFont="1" applyFill="1" applyBorder="1" applyAlignment="1">
      <alignment horizontal="left" vertical="center" wrapText="1"/>
    </xf>
    <xf numFmtId="0" fontId="2" fillId="14" borderId="10" xfId="0" applyFont="1" applyFill="1" applyBorder="1" applyAlignment="1">
      <alignment horizontal="left" vertical="center" wrapText="1"/>
    </xf>
    <xf numFmtId="0" fontId="13" fillId="14" borderId="32" xfId="0" applyFont="1" applyFill="1" applyBorder="1" applyAlignment="1">
      <alignment horizontal="center" vertical="center" wrapText="1"/>
    </xf>
    <xf numFmtId="0" fontId="13" fillId="14" borderId="28"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0" fillId="0" borderId="38" xfId="0" applyBorder="1" applyAlignment="1" applyProtection="1">
      <alignment horizontal="left" vertical="center" wrapText="1"/>
      <protection locked="0"/>
    </xf>
    <xf numFmtId="0" fontId="0" fillId="0" borderId="41"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16" fillId="8" borderId="6" xfId="0" applyFont="1" applyFill="1" applyBorder="1" applyAlignment="1">
      <alignment horizontal="left" vertical="center" wrapText="1"/>
    </xf>
    <xf numFmtId="10" fontId="17" fillId="8" borderId="8" xfId="0" applyNumberFormat="1" applyFont="1" applyFill="1" applyBorder="1" applyAlignment="1">
      <alignment horizontal="center" vertical="center" wrapText="1"/>
    </xf>
    <xf numFmtId="0" fontId="15" fillId="14" borderId="32" xfId="0" applyFont="1" applyFill="1" applyBorder="1" applyAlignment="1">
      <alignment horizontal="center" vertical="center" wrapText="1"/>
    </xf>
    <xf numFmtId="0" fontId="15" fillId="14" borderId="28" xfId="0" applyFont="1" applyFill="1" applyBorder="1" applyAlignment="1">
      <alignment horizontal="center" vertical="center" wrapText="1"/>
    </xf>
    <xf numFmtId="10" fontId="14" fillId="14" borderId="50" xfId="2" applyNumberFormat="1" applyFont="1" applyFill="1" applyBorder="1" applyAlignment="1">
      <alignment horizontal="center" vertical="center" wrapText="1"/>
    </xf>
    <xf numFmtId="10" fontId="14" fillId="0" borderId="58" xfId="2" applyNumberFormat="1" applyFont="1" applyFill="1" applyBorder="1" applyAlignment="1">
      <alignment horizontal="center" vertical="center" wrapText="1"/>
    </xf>
    <xf numFmtId="10" fontId="14" fillId="0" borderId="36" xfId="2" applyNumberFormat="1" applyFont="1" applyFill="1" applyBorder="1" applyAlignment="1">
      <alignment horizontal="center" vertical="center" wrapText="1"/>
    </xf>
    <xf numFmtId="0" fontId="0" fillId="0" borderId="6" xfId="0" applyBorder="1" applyAlignment="1">
      <alignment horizontal="left" vertical="center" wrapText="1"/>
    </xf>
    <xf numFmtId="10" fontId="14" fillId="0" borderId="66" xfId="2" applyNumberFormat="1"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4" xfId="0" applyFont="1" applyBorder="1" applyAlignment="1">
      <alignment horizontal="center" vertical="center"/>
    </xf>
    <xf numFmtId="0" fontId="31" fillId="0" borderId="8" xfId="0" applyFont="1" applyBorder="1" applyAlignment="1">
      <alignment horizontal="center" vertical="center"/>
    </xf>
    <xf numFmtId="0" fontId="31" fillId="0" borderId="7"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xf>
    <xf numFmtId="0" fontId="31" fillId="0" borderId="13" xfId="0" applyFont="1" applyBorder="1" applyAlignment="1">
      <alignment horizontal="left" vertical="center"/>
    </xf>
    <xf numFmtId="10" fontId="37" fillId="8" borderId="33" xfId="0" applyNumberFormat="1" applyFont="1" applyFill="1" applyBorder="1" applyAlignment="1">
      <alignment horizontal="center" vertical="center" wrapText="1"/>
    </xf>
    <xf numFmtId="10" fontId="37" fillId="8" borderId="29" xfId="0" applyNumberFormat="1" applyFont="1" applyFill="1" applyBorder="1" applyAlignment="1">
      <alignment horizontal="center" vertical="center" wrapText="1"/>
    </xf>
    <xf numFmtId="10" fontId="37" fillId="8" borderId="1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xf>
    <xf numFmtId="0" fontId="31" fillId="0" borderId="9" xfId="0" applyFont="1" applyBorder="1" applyAlignment="1">
      <alignment horizontal="center" vertical="center"/>
    </xf>
    <xf numFmtId="0" fontId="31" fillId="2" borderId="3" xfId="0" applyFont="1" applyFill="1" applyBorder="1" applyAlignment="1">
      <alignment horizontal="center" vertical="center"/>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10" fontId="35" fillId="0" borderId="30" xfId="2" applyNumberFormat="1" applyFont="1" applyBorder="1" applyAlignment="1">
      <alignment horizontal="center" vertical="center"/>
    </xf>
    <xf numFmtId="10" fontId="35" fillId="0" borderId="39" xfId="2" applyNumberFormat="1" applyFont="1" applyBorder="1" applyAlignment="1">
      <alignment horizontal="center" vertical="center"/>
    </xf>
    <xf numFmtId="10" fontId="35" fillId="0" borderId="67" xfId="2" applyNumberFormat="1" applyFont="1" applyBorder="1" applyAlignment="1">
      <alignment horizontal="center" vertical="center"/>
    </xf>
    <xf numFmtId="10" fontId="35" fillId="0" borderId="31" xfId="2" applyNumberFormat="1" applyFont="1" applyBorder="1" applyAlignment="1">
      <alignment horizontal="center" vertical="center"/>
    </xf>
    <xf numFmtId="10" fontId="35" fillId="0" borderId="40" xfId="2" applyNumberFormat="1" applyFont="1" applyBorder="1" applyAlignment="1">
      <alignment horizontal="center" vertical="center"/>
    </xf>
    <xf numFmtId="10" fontId="35" fillId="0" borderId="54" xfId="2" applyNumberFormat="1" applyFont="1" applyBorder="1" applyAlignment="1">
      <alignment horizontal="center" vertical="center"/>
    </xf>
    <xf numFmtId="0" fontId="36" fillId="8" borderId="32" xfId="0" applyFont="1" applyFill="1" applyBorder="1" applyAlignment="1">
      <alignment horizontal="center" vertical="center" wrapText="1"/>
    </xf>
    <xf numFmtId="0" fontId="36" fillId="8" borderId="28"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8" fillId="8" borderId="2" xfId="0" applyFont="1" applyFill="1" applyBorder="1" applyAlignment="1">
      <alignment horizontal="left" vertical="center" wrapText="1"/>
    </xf>
    <xf numFmtId="0" fontId="8" fillId="8" borderId="6"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8" borderId="32"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42" fillId="8" borderId="35" xfId="0" applyFont="1" applyFill="1" applyBorder="1" applyAlignment="1">
      <alignment horizontal="center" vertical="center" wrapText="1"/>
    </xf>
    <xf numFmtId="0" fontId="42" fillId="8" borderId="55" xfId="0" applyFont="1" applyFill="1" applyBorder="1" applyAlignment="1">
      <alignment horizontal="center" vertical="center" wrapText="1"/>
    </xf>
    <xf numFmtId="10" fontId="43" fillId="8" borderId="51" xfId="0" applyNumberFormat="1" applyFont="1" applyFill="1" applyBorder="1" applyAlignment="1">
      <alignment horizontal="center" vertical="center" wrapText="1"/>
    </xf>
    <xf numFmtId="10" fontId="35" fillId="0" borderId="63" xfId="2" applyNumberFormat="1" applyFont="1" applyBorder="1" applyAlignment="1">
      <alignment horizontal="center" vertical="center"/>
    </xf>
    <xf numFmtId="10" fontId="35" fillId="0" borderId="68" xfId="2" applyNumberFormat="1" applyFont="1" applyBorder="1" applyAlignment="1">
      <alignment horizontal="center" vertical="center"/>
    </xf>
    <xf numFmtId="0" fontId="42" fillId="14" borderId="2" xfId="0" applyFont="1" applyFill="1" applyBorder="1" applyAlignment="1">
      <alignment horizontal="left" vertical="center" wrapText="1"/>
    </xf>
    <xf numFmtId="0" fontId="42" fillId="14" borderId="6" xfId="0" applyFont="1" applyFill="1" applyBorder="1" applyAlignment="1">
      <alignment horizontal="left" vertical="center" wrapText="1"/>
    </xf>
    <xf numFmtId="0" fontId="42" fillId="14" borderId="10" xfId="0" applyFont="1" applyFill="1" applyBorder="1" applyAlignment="1">
      <alignment horizontal="left" vertical="center" wrapText="1"/>
    </xf>
    <xf numFmtId="0" fontId="36" fillId="14" borderId="32"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3" xfId="0" applyFont="1" applyFill="1" applyBorder="1" applyAlignment="1">
      <alignment horizontal="center" vertical="center" wrapText="1"/>
    </xf>
    <xf numFmtId="10" fontId="37" fillId="14" borderId="20" xfId="2" applyNumberFormat="1" applyFont="1" applyFill="1" applyBorder="1" applyAlignment="1">
      <alignment horizontal="center" vertical="center" wrapText="1"/>
    </xf>
    <xf numFmtId="10" fontId="37" fillId="14" borderId="51" xfId="2" applyNumberFormat="1" applyFont="1" applyFill="1" applyBorder="1" applyAlignment="1">
      <alignment horizontal="center" vertical="center" wrapText="1"/>
    </xf>
    <xf numFmtId="10" fontId="37" fillId="14" borderId="52" xfId="2" applyNumberFormat="1" applyFont="1" applyFill="1" applyBorder="1" applyAlignment="1">
      <alignment horizontal="center" vertical="center" wrapText="1"/>
    </xf>
    <xf numFmtId="0" fontId="40" fillId="0" borderId="38" xfId="0" applyFont="1" applyBorder="1" applyAlignment="1" applyProtection="1">
      <alignment horizontal="left" vertical="center" wrapText="1"/>
      <protection locked="0"/>
    </xf>
    <xf numFmtId="0" fontId="40" fillId="0" borderId="41" xfId="0" applyFont="1" applyBorder="1" applyAlignment="1" applyProtection="1">
      <alignment horizontal="left" vertical="center"/>
      <protection locked="0"/>
    </xf>
    <xf numFmtId="0" fontId="40" fillId="0" borderId="62" xfId="0" applyFont="1" applyBorder="1" applyAlignment="1" applyProtection="1">
      <alignment horizontal="left" vertical="center"/>
      <protection locked="0"/>
    </xf>
    <xf numFmtId="0" fontId="27" fillId="8" borderId="6" xfId="0" applyFont="1" applyFill="1" applyBorder="1" applyAlignment="1">
      <alignment horizontal="left" vertical="center" wrapText="1"/>
    </xf>
    <xf numFmtId="10" fontId="38" fillId="8" borderId="8" xfId="0" applyNumberFormat="1" applyFont="1" applyFill="1" applyBorder="1" applyAlignment="1">
      <alignment horizontal="center" vertical="center" wrapText="1"/>
    </xf>
    <xf numFmtId="0" fontId="8" fillId="14" borderId="32" xfId="0" applyFont="1" applyFill="1" applyBorder="1" applyAlignment="1">
      <alignment horizontal="center" vertical="center" wrapText="1"/>
    </xf>
    <xf numFmtId="0" fontId="8" fillId="14" borderId="28" xfId="0" applyFont="1" applyFill="1" applyBorder="1" applyAlignment="1">
      <alignment horizontal="center" vertical="center" wrapText="1"/>
    </xf>
    <xf numFmtId="10" fontId="37" fillId="14" borderId="50" xfId="2" applyNumberFormat="1" applyFont="1" applyFill="1" applyBorder="1" applyAlignment="1">
      <alignment horizontal="center" vertical="center" wrapText="1"/>
    </xf>
    <xf numFmtId="0" fontId="8" fillId="14" borderId="2" xfId="0" applyFont="1" applyFill="1" applyBorder="1" applyAlignment="1">
      <alignment horizontal="left" vertical="center" wrapText="1"/>
    </xf>
    <xf numFmtId="0" fontId="8" fillId="14" borderId="6" xfId="0" applyFont="1" applyFill="1" applyBorder="1" applyAlignment="1">
      <alignment horizontal="left" vertical="center" wrapText="1"/>
    </xf>
    <xf numFmtId="10" fontId="37" fillId="14" borderId="22" xfId="2" applyNumberFormat="1" applyFont="1" applyFill="1" applyBorder="1" applyAlignment="1">
      <alignment horizontal="center" vertical="center" wrapText="1"/>
    </xf>
    <xf numFmtId="10" fontId="37" fillId="14" borderId="36" xfId="2" applyNumberFormat="1" applyFont="1" applyFill="1" applyBorder="1" applyAlignment="1">
      <alignment horizontal="center" vertical="center" wrapText="1"/>
    </xf>
    <xf numFmtId="0" fontId="40" fillId="0" borderId="6" xfId="0" applyFont="1" applyBorder="1" applyAlignment="1">
      <alignment horizontal="left" vertical="center"/>
    </xf>
    <xf numFmtId="0" fontId="40" fillId="14" borderId="32" xfId="0" applyFont="1" applyFill="1" applyBorder="1" applyAlignment="1">
      <alignment horizontal="center" vertical="center" wrapText="1"/>
    </xf>
    <xf numFmtId="0" fontId="40" fillId="14" borderId="28" xfId="0" applyFont="1" applyFill="1" applyBorder="1" applyAlignment="1">
      <alignment horizontal="center" vertical="center" wrapText="1"/>
    </xf>
    <xf numFmtId="0" fontId="40" fillId="14" borderId="13" xfId="0" applyFont="1" applyFill="1" applyBorder="1" applyAlignment="1">
      <alignment horizontal="center" vertical="center" wrapText="1"/>
    </xf>
    <xf numFmtId="10" fontId="37" fillId="0" borderId="20" xfId="2" applyNumberFormat="1" applyFont="1" applyFill="1" applyBorder="1" applyAlignment="1">
      <alignment horizontal="center" vertical="center" wrapText="1"/>
    </xf>
    <xf numFmtId="10" fontId="37" fillId="0" borderId="51" xfId="2" applyNumberFormat="1" applyFont="1" applyFill="1" applyBorder="1" applyAlignment="1">
      <alignment horizontal="center" vertical="center" wrapText="1"/>
    </xf>
    <xf numFmtId="10" fontId="37" fillId="0" borderId="52" xfId="2" applyNumberFormat="1" applyFont="1" applyFill="1" applyBorder="1" applyAlignment="1">
      <alignment horizontal="center" vertical="center" wrapText="1"/>
    </xf>
    <xf numFmtId="0" fontId="40" fillId="14" borderId="6" xfId="0" applyFont="1" applyFill="1" applyBorder="1" applyAlignment="1">
      <alignment horizontal="left" vertical="center" wrapText="1"/>
    </xf>
    <xf numFmtId="10" fontId="37" fillId="8" borderId="60" xfId="2" applyNumberFormat="1" applyFont="1" applyFill="1" applyBorder="1" applyAlignment="1">
      <alignment horizontal="center" vertical="center" wrapText="1"/>
    </xf>
    <xf numFmtId="10" fontId="37" fillId="8" borderId="61" xfId="2" applyNumberFormat="1" applyFont="1" applyFill="1" applyBorder="1" applyAlignment="1">
      <alignment horizontal="center" vertical="center" wrapText="1"/>
    </xf>
    <xf numFmtId="10" fontId="37" fillId="8" borderId="42" xfId="2" applyNumberFormat="1" applyFont="1" applyFill="1" applyBorder="1" applyAlignment="1">
      <alignment horizontal="center" vertical="center" wrapText="1"/>
    </xf>
    <xf numFmtId="10" fontId="37" fillId="0" borderId="58" xfId="2" applyNumberFormat="1" applyFont="1" applyFill="1" applyBorder="1" applyAlignment="1">
      <alignment horizontal="center" vertical="center" wrapText="1"/>
    </xf>
    <xf numFmtId="10" fontId="37" fillId="0" borderId="36" xfId="2" applyNumberFormat="1" applyFont="1" applyFill="1" applyBorder="1" applyAlignment="1">
      <alignment horizontal="center" vertical="center" wrapText="1"/>
    </xf>
    <xf numFmtId="0" fontId="40" fillId="0" borderId="6" xfId="0" applyFont="1" applyBorder="1" applyAlignment="1">
      <alignment horizontal="left" vertical="center" wrapText="1"/>
    </xf>
    <xf numFmtId="10" fontId="37" fillId="0" borderId="66" xfId="2" applyNumberFormat="1" applyFont="1" applyFill="1" applyBorder="1" applyAlignment="1">
      <alignment horizontal="center" vertical="center" wrapText="1"/>
    </xf>
    <xf numFmtId="0" fontId="8" fillId="0" borderId="7" xfId="0" applyFont="1" applyBorder="1" applyAlignment="1">
      <alignment horizontal="left" vertical="center"/>
    </xf>
    <xf numFmtId="0" fontId="8" fillId="0" borderId="57" xfId="0" applyFont="1" applyBorder="1" applyAlignment="1">
      <alignment horizontal="center" vertical="center"/>
    </xf>
    <xf numFmtId="0" fontId="8" fillId="0" borderId="73" xfId="0" applyFont="1" applyBorder="1" applyAlignment="1">
      <alignment horizontal="center" vertical="center"/>
    </xf>
    <xf numFmtId="0" fontId="8" fillId="0" borderId="55" xfId="0" applyFont="1" applyBorder="1" applyAlignment="1">
      <alignment horizontal="center" vertical="center"/>
    </xf>
    <xf numFmtId="0" fontId="8" fillId="0" borderId="51"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8" fillId="0" borderId="50" xfId="0" applyFont="1" applyBorder="1" applyAlignment="1">
      <alignment horizontal="center" vertical="center"/>
    </xf>
    <xf numFmtId="0" fontId="8" fillId="0" borderId="74" xfId="0" applyFont="1" applyBorder="1" applyAlignment="1">
      <alignment horizontal="center" vertical="center"/>
    </xf>
    <xf numFmtId="0" fontId="8" fillId="0" borderId="35" xfId="0" applyFont="1" applyBorder="1" applyAlignment="1">
      <alignment horizontal="center" vertical="center"/>
    </xf>
    <xf numFmtId="0" fontId="28" fillId="27" borderId="57" xfId="0" applyFont="1" applyFill="1" applyBorder="1" applyAlignment="1">
      <alignment horizontal="center" vertical="center" wrapText="1"/>
    </xf>
    <xf numFmtId="0" fontId="28" fillId="27" borderId="73" xfId="0" applyFont="1" applyFill="1" applyBorder="1" applyAlignment="1">
      <alignment horizontal="center" vertical="center" wrapText="1"/>
    </xf>
    <xf numFmtId="0" fontId="28" fillId="27" borderId="55" xfId="0" applyFont="1" applyFill="1" applyBorder="1" applyAlignment="1">
      <alignment horizontal="center" vertical="center" wrapText="1"/>
    </xf>
    <xf numFmtId="0" fontId="28" fillId="27" borderId="51" xfId="0" applyFont="1" applyFill="1" applyBorder="1" applyAlignment="1">
      <alignment horizontal="center" vertical="center" wrapText="1"/>
    </xf>
    <xf numFmtId="0" fontId="28" fillId="27" borderId="0" xfId="0" applyFont="1" applyFill="1" applyBorder="1" applyAlignment="1">
      <alignment horizontal="center" vertical="center" wrapText="1"/>
    </xf>
    <xf numFmtId="0" fontId="28" fillId="27" borderId="16" xfId="0" applyFont="1" applyFill="1" applyBorder="1" applyAlignment="1">
      <alignment horizontal="center" vertical="center" wrapText="1"/>
    </xf>
    <xf numFmtId="0" fontId="28" fillId="27" borderId="50" xfId="0" applyFont="1" applyFill="1" applyBorder="1" applyAlignment="1">
      <alignment horizontal="center" vertical="center" wrapText="1"/>
    </xf>
    <xf numFmtId="0" fontId="28" fillId="27" borderId="74" xfId="0" applyFont="1" applyFill="1" applyBorder="1" applyAlignment="1">
      <alignment horizontal="center" vertical="center" wrapText="1"/>
    </xf>
    <xf numFmtId="0" fontId="28" fillId="27" borderId="35" xfId="0" applyFont="1" applyFill="1" applyBorder="1" applyAlignment="1">
      <alignment horizontal="center" vertical="center" wrapText="1"/>
    </xf>
    <xf numFmtId="0" fontId="8" fillId="0" borderId="29" xfId="0" applyFont="1" applyBorder="1" applyAlignment="1">
      <alignment horizontal="center" vertical="center"/>
    </xf>
    <xf numFmtId="0" fontId="8" fillId="0" borderId="75" xfId="0" applyFont="1" applyBorder="1" applyAlignment="1">
      <alignment horizontal="center" vertical="center"/>
    </xf>
    <xf numFmtId="0" fontId="8" fillId="0" borderId="28" xfId="0" applyFont="1" applyBorder="1" applyAlignment="1">
      <alignment horizontal="center" vertical="center"/>
    </xf>
    <xf numFmtId="0" fontId="48" fillId="3" borderId="29" xfId="0" applyFont="1" applyFill="1" applyBorder="1" applyAlignment="1">
      <alignment horizontal="left" vertical="center" wrapText="1"/>
    </xf>
    <xf numFmtId="0" fontId="48" fillId="3" borderId="75" xfId="0" applyFont="1" applyFill="1" applyBorder="1" applyAlignment="1">
      <alignment horizontal="left" vertical="center" wrapText="1"/>
    </xf>
    <xf numFmtId="0" fontId="48" fillId="3" borderId="28" xfId="0" applyFont="1" applyFill="1" applyBorder="1" applyAlignment="1">
      <alignment horizontal="left" vertical="center" wrapText="1"/>
    </xf>
    <xf numFmtId="0" fontId="27" fillId="0" borderId="29" xfId="0" applyFont="1" applyBorder="1" applyAlignment="1">
      <alignment horizontal="left" vertical="center" wrapText="1"/>
    </xf>
    <xf numFmtId="0" fontId="27" fillId="0" borderId="75" xfId="0" applyFont="1" applyBorder="1" applyAlignment="1">
      <alignment horizontal="left" vertical="center" wrapText="1"/>
    </xf>
    <xf numFmtId="0" fontId="27" fillId="0" borderId="28" xfId="0" applyFont="1" applyBorder="1" applyAlignment="1">
      <alignment horizontal="left" vertical="center" wrapText="1"/>
    </xf>
    <xf numFmtId="0" fontId="48" fillId="0" borderId="29" xfId="0" applyFont="1" applyFill="1" applyBorder="1" applyAlignment="1">
      <alignment horizontal="left" vertical="center"/>
    </xf>
    <xf numFmtId="0" fontId="48" fillId="0" borderId="75" xfId="0" applyFont="1" applyFill="1" applyBorder="1" applyAlignment="1">
      <alignment horizontal="left" vertical="center"/>
    </xf>
    <xf numFmtId="0" fontId="48" fillId="0" borderId="28" xfId="0" applyFont="1" applyFill="1" applyBorder="1" applyAlignment="1">
      <alignment horizontal="left" vertical="center"/>
    </xf>
  </cellXfs>
  <cellStyles count="5">
    <cellStyle name="Hipervínculo" xfId="3" builtinId="8"/>
    <cellStyle name="Millares" xfId="1" builtinId="3"/>
    <cellStyle name="Normal" xfId="0" builtinId="0"/>
    <cellStyle name="Normal 5" xfId="4" xr:uid="{74F84EE2-80E0-406E-BB74-F8F2BED062F8}"/>
    <cellStyle name="Porcentaje" xfId="2" builtinId="5"/>
  </cellStyles>
  <dxfs count="239">
    <dxf>
      <font>
        <color rgb="FF006100"/>
      </font>
      <fill>
        <patternFill>
          <bgColor rgb="FFC6EFCE"/>
        </patternFill>
      </fill>
    </dxf>
    <dxf>
      <font>
        <color rgb="FF9C0006"/>
      </font>
      <fill>
        <patternFill>
          <bgColor rgb="FFFFC7CE"/>
        </patternFill>
      </fill>
    </dxf>
    <dxf>
      <font>
        <b/>
        <i val="0"/>
        <color rgb="FF002060"/>
      </font>
      <fill>
        <patternFill>
          <bgColor rgb="FF00B0F0"/>
        </patternFill>
      </fill>
    </dxf>
    <dxf>
      <font>
        <color rgb="FF006100"/>
      </font>
      <fill>
        <patternFill>
          <bgColor rgb="FFC6EFCE"/>
        </patternFill>
      </fill>
    </dxf>
    <dxf>
      <font>
        <color rgb="FF9C0006"/>
      </font>
      <fill>
        <patternFill>
          <bgColor rgb="FFFFC7CE"/>
        </patternFill>
      </fill>
    </dxf>
    <dxf>
      <font>
        <b/>
        <i val="0"/>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2060"/>
      </font>
      <fill>
        <patternFill>
          <bgColor rgb="FF00B0F0"/>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006100"/>
      </font>
      <fill>
        <patternFill>
          <bgColor rgb="FFC6EFCE"/>
        </patternFill>
      </fill>
    </dxf>
    <dxf>
      <font>
        <color rgb="FF9C0006"/>
      </font>
      <fill>
        <patternFill>
          <bgColor rgb="FFFFC7CE"/>
        </patternFill>
      </fill>
    </dxf>
    <dxf>
      <font>
        <color rgb="FF002060"/>
      </font>
      <fill>
        <patternFill>
          <bgColor rgb="FF00B0F0"/>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b/>
        <i val="0"/>
        <color rgb="FF002060"/>
      </font>
      <fill>
        <patternFill>
          <bgColor theme="4" tint="0.59996337778862885"/>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b/>
        <i val="0"/>
        <color rgb="FF002060"/>
      </font>
      <fill>
        <patternFill>
          <bgColor theme="4" tint="0.59996337778862885"/>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006100"/>
      </font>
      <fill>
        <patternFill>
          <bgColor rgb="FFC6EFCE"/>
        </patternFill>
      </fill>
    </dxf>
    <dxf>
      <font>
        <color rgb="FF9C0006"/>
      </font>
      <fill>
        <patternFill>
          <bgColor rgb="FFFFC7CE"/>
        </patternFill>
      </fill>
    </dxf>
    <dxf>
      <font>
        <color rgb="FF002060"/>
      </font>
      <fill>
        <patternFill>
          <bgColor rgb="FF00B0F0"/>
        </patternFill>
      </fill>
    </dxf>
    <dxf>
      <font>
        <color rgb="FF006100"/>
      </font>
      <fill>
        <patternFill>
          <bgColor rgb="FFC6EFCE"/>
        </patternFill>
      </fill>
    </dxf>
    <dxf>
      <font>
        <color rgb="FF9C0006"/>
      </font>
      <fill>
        <patternFill>
          <bgColor rgb="FFFFC7CE"/>
        </patternFill>
      </fill>
    </dxf>
    <dxf>
      <font>
        <b/>
        <i val="0"/>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006100"/>
      </font>
      <fill>
        <patternFill>
          <bgColor rgb="FFC6EFCE"/>
        </patternFill>
      </fill>
    </dxf>
    <dxf>
      <font>
        <color rgb="FF9C0006"/>
      </font>
      <fill>
        <patternFill>
          <bgColor rgb="FFFFC7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006100"/>
      </font>
      <fill>
        <patternFill>
          <bgColor rgb="FFC6EFCE"/>
        </patternFill>
      </fill>
    </dxf>
    <dxf>
      <font>
        <color rgb="FF9C0006"/>
      </font>
      <fill>
        <patternFill>
          <bgColor rgb="FFFFC7CE"/>
        </patternFill>
      </fill>
    </dxf>
    <dxf>
      <font>
        <color rgb="FF002060"/>
      </font>
      <fill>
        <patternFill>
          <bgColor rgb="FF00B0F0"/>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006100"/>
      </font>
      <fill>
        <patternFill>
          <bgColor rgb="FFC6EFCE"/>
        </patternFill>
      </fill>
    </dxf>
    <dxf>
      <font>
        <color rgb="FF9C0006"/>
      </font>
      <fill>
        <patternFill>
          <bgColor rgb="FFFFC7CE"/>
        </patternFill>
      </fill>
    </dxf>
    <dxf>
      <font>
        <color rgb="FF002060"/>
      </font>
      <fill>
        <patternFill>
          <bgColor rgb="FF00B0F0"/>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b/>
        <i val="0"/>
        <color rgb="FF002060"/>
      </font>
      <fill>
        <patternFill>
          <bgColor theme="4" tint="0.59996337778862885"/>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b/>
        <i val="0"/>
        <color rgb="FF002060"/>
      </font>
      <fill>
        <patternFill>
          <bgColor theme="4" tint="0.59996337778862885"/>
        </patternFill>
      </fill>
    </dxf>
    <dxf>
      <font>
        <color rgb="FF9C0006"/>
      </font>
      <fill>
        <patternFill>
          <bgColor rgb="FFFFC7CE"/>
        </patternFill>
      </fill>
    </dxf>
    <dxf>
      <font>
        <color rgb="FF006100"/>
      </font>
      <fill>
        <patternFill>
          <bgColor rgb="FFC6EFCE"/>
        </patternFill>
      </fill>
    </dxf>
    <dxf>
      <font>
        <color rgb="FF002060"/>
      </font>
      <fill>
        <patternFill>
          <bgColor rgb="FF00B0F0"/>
        </patternFill>
      </fill>
    </dxf>
    <dxf>
      <font>
        <color rgb="FF006100"/>
      </font>
      <fill>
        <patternFill>
          <bgColor rgb="FFC6EFCE"/>
        </patternFill>
      </fill>
    </dxf>
    <dxf>
      <font>
        <color rgb="FF9C0006"/>
      </font>
      <fill>
        <patternFill>
          <bgColor rgb="FFFFC7CE"/>
        </patternFill>
      </fill>
    </dxf>
    <dxf>
      <font>
        <color rgb="FF00206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microsoft.com/office/2022/10/relationships/richValueRel" Target="richData/richValueRel.xml"/><Relationship Id="rId26"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eetMetadata" Target="metadata.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styles" Target="styles.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microsoft.com/office/2017/06/relationships/rdRichValue" Target="richData/rdrichvalue.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 Id="rId22" Type="http://schemas.microsoft.com/office/2017/10/relationships/person" Target="persons/person.xml"/></Relationships>
</file>

<file path=xl/documenttasks/documenttask1.xml><?xml version="1.0" encoding="utf-8"?>
<Tasks xmlns="http://schemas.microsoft.com/office/tasks/2019/documenttasks">
  <Task id="{DBEC9311-5B39-48EC-BBB8-84F3D41430AD}">
    <Anchor>
      <Comment id="{7C4E9B76-34DC-4797-8DB6-8B796F25D1CA}"/>
    </Anchor>
    <History>
      <Event time="2024-10-08T19:10:12.39" id="{9C146F61-0F28-40EB-8E57-33F8FAC52B45}">
        <Attribution userId="S::planeacion@corporaciongilbertoecheverri.gov.co::52b7caa2-ecfc-4e90-94ec-217892da6da4" userName="Alejandro Hernández Agudelo" userProvider="AD"/>
        <Anchor>
          <Comment id="{7C4E9B76-34DC-4797-8DB6-8B796F25D1CA}"/>
        </Anchor>
        <Create/>
      </Event>
      <Event time="2024-10-08T19:10:12.39" id="{6C01B512-52D5-4930-B589-C798360ACE49}">
        <Attribution userId="S::planeacion@corporaciongilbertoecheverri.gov.co::52b7caa2-ecfc-4e90-94ec-217892da6da4" userName="Alejandro Hernández Agudelo" userProvider="AD"/>
        <Anchor>
          <Comment id="{7C4E9B76-34DC-4797-8DB6-8B796F25D1CA}"/>
        </Anchor>
        <Assign userId="S::liderproyectos@corporaciongilbertoecheverri.gov.co::37467922-73b5-47cc-8059-9c7275e8523b" userName="Juan Camilo Tascón Castaño" userProvider="AD"/>
      </Event>
      <Event time="2024-10-08T19:10:12.39" id="{A9946B4D-B326-4648-80E2-6C987F490D03}">
        <Attribution userId="S::planeacion@corporaciongilbertoecheverri.gov.co::52b7caa2-ecfc-4e90-94ec-217892da6da4" userName="Alejandro Hernández Agudelo" userProvider="AD"/>
        <Anchor>
          <Comment id="{7C4E9B76-34DC-4797-8DB6-8B796F25D1CA}"/>
        </Anchor>
        <SetTitle title="@Juan Camilo Tascón Castaño Pendientes y Retos"/>
      </Event>
    </History>
  </Task>
  <Task id="{BE678632-64F0-4905-AA6D-BC250FA8334E}">
    <Anchor>
      <Comment id="{83926752-F7FA-4386-BF41-D98CA6A434C4}"/>
    </Anchor>
    <History>
      <Event time="2024-10-08T19:10:12.39" id="{9C146F61-0F28-40EB-8E57-33F8FAC52B45}">
        <Attribution userId="S::planeacion@corporaciongilbertoecheverri.gov.co::52b7caa2-ecfc-4e90-94ec-217892da6da4" userName="Alejandro Hernández Agudelo" userProvider="AD"/>
        <Anchor>
          <Comment id="{83926752-F7FA-4386-BF41-D98CA6A434C4}"/>
        </Anchor>
        <Create/>
      </Event>
      <Event time="2024-10-08T19:10:12.39" id="{6C01B512-52D5-4930-B589-C798360ACE49}">
        <Attribution userId="S::planeacion@corporaciongilbertoecheverri.gov.co::52b7caa2-ecfc-4e90-94ec-217892da6da4" userName="Alejandro Hernández Agudelo" userProvider="AD"/>
        <Anchor>
          <Comment id="{83926752-F7FA-4386-BF41-D98CA6A434C4}"/>
        </Anchor>
        <Assign userId="S::liderproyectos@corporaciongilbertoecheverri.gov.co::37467922-73b5-47cc-8059-9c7275e8523b" userName="Juan Camilo Tascón Castaño" userProvider="AD"/>
      </Event>
      <Event time="2024-10-08T19:10:12.39" id="{A9946B4D-B326-4648-80E2-6C987F490D03}">
        <Attribution userId="S::planeacion@corporaciongilbertoecheverri.gov.co::52b7caa2-ecfc-4e90-94ec-217892da6da4" userName="Alejandro Hernández Agudelo" userProvider="AD"/>
        <Anchor>
          <Comment id="{83926752-F7FA-4386-BF41-D98CA6A434C4}"/>
        </Anchor>
        <SetTitle title="@Juan Camilo Tascón Castaño Pendientes y Retos"/>
      </Event>
    </History>
  </Task>
  <Task id="{58ABE037-551B-4BDC-BECE-EC07AC1A92E4}">
    <Anchor>
      <Comment id="{EA995241-EC46-4819-8B37-03E1D8AF760C}"/>
    </Anchor>
    <History>
      <Event time="2024-10-08T19:10:12.39" id="{9C146F61-0F28-40EB-8E57-33F8FAC52B45}">
        <Attribution userId="S::planeacion@corporaciongilbertoecheverri.gov.co::52b7caa2-ecfc-4e90-94ec-217892da6da4" userName="Alejandro Hernández Agudelo" userProvider="AD"/>
        <Anchor>
          <Comment id="{EA995241-EC46-4819-8B37-03E1D8AF760C}"/>
        </Anchor>
        <Create/>
      </Event>
      <Event time="2024-10-08T19:10:12.39" id="{6C01B512-52D5-4930-B589-C798360ACE49}">
        <Attribution userId="S::planeacion@corporaciongilbertoecheverri.gov.co::52b7caa2-ecfc-4e90-94ec-217892da6da4" userName="Alejandro Hernández Agudelo" userProvider="AD"/>
        <Anchor>
          <Comment id="{EA995241-EC46-4819-8B37-03E1D8AF760C}"/>
        </Anchor>
        <Assign userId="S::liderproyectos@corporaciongilbertoecheverri.gov.co::37467922-73b5-47cc-8059-9c7275e8523b" userName="Juan Camilo Tascón Castaño" userProvider="AD"/>
      </Event>
      <Event time="2024-10-08T19:10:12.39" id="{A9946B4D-B326-4648-80E2-6C987F490D03}">
        <Attribution userId="S::planeacion@corporaciongilbertoecheverri.gov.co::52b7caa2-ecfc-4e90-94ec-217892da6da4" userName="Alejandro Hernández Agudelo" userProvider="AD"/>
        <Anchor>
          <Comment id="{EA995241-EC46-4819-8B37-03E1D8AF760C}"/>
        </Anchor>
        <SetTitle title="@Juan Camilo Tascón Castaño Pendientes y Retos"/>
      </Event>
    </History>
  </Task>
  <Task id="{4E9BD83C-3048-436A-94AF-62413E7B8A7C}">
    <Anchor>
      <Comment id="{7B0A5261-6514-4C0D-9734-B0F3016D510C}"/>
    </Anchor>
    <History>
      <Event time="2024-10-07T19:38:41.10" id="{91581CF5-9496-4004-8FEE-C9128CC685B4}">
        <Attribution userId="S::planeacion@corporaciongilbertoecheverri.gov.co::52b7caa2-ecfc-4e90-94ec-217892da6da4" userName="Alejandro Hernández Agudelo" userProvider="AD"/>
        <Anchor>
          <Comment id="{7B0A5261-6514-4C0D-9734-B0F3016D510C}"/>
        </Anchor>
        <Create/>
      </Event>
      <Event time="2024-10-07T19:38:41.10" id="{2FCC97C3-CAF1-40C3-9354-E292F323BC8C}">
        <Attribution userId="S::planeacion@corporaciongilbertoecheverri.gov.co::52b7caa2-ecfc-4e90-94ec-217892da6da4" userName="Alejandro Hernández Agudelo" userProvider="AD"/>
        <Anchor>
          <Comment id="{7B0A5261-6514-4C0D-9734-B0F3016D510C}"/>
        </Anchor>
        <Assign userId="S::liderproyectos@corporaciongilbertoecheverri.gov.co::37467922-73b5-47cc-8059-9c7275e8523b" userName="Juan Camilo Tascón Castaño" userProvider="AD"/>
      </Event>
      <Event time="2024-10-07T19:38:41.10" id="{8495DFFA-7A53-455A-8AD6-6B9BB0DE77DF}">
        <Attribution userId="S::planeacion@corporaciongilbertoecheverri.gov.co::52b7caa2-ecfc-4e90-94ec-217892da6da4" userName="Alejandro Hernández Agudelo" userProvider="AD"/>
        <Anchor>
          <Comment id="{7B0A5261-6514-4C0D-9734-B0F3016D510C}"/>
        </Anchor>
        <SetTitle title="@Juan Camilo Tascón Castaño ¿Para este período no hay evidencias?"/>
      </Event>
    </History>
  </Task>
  <Task id="{B2F78888-3BBF-4D79-80D4-DAA921542F4E}">
    <Anchor>
      <Comment id="{6C643410-252F-45AC-9BDB-FF99996D0254}"/>
    </Anchor>
    <History>
      <Event time="2024-10-08T19:10:12.39" id="{9C146F61-0F28-40EB-8E57-33F8FAC52B45}">
        <Attribution userId="S::planeacion@corporaciongilbertoecheverri.gov.co::52b7caa2-ecfc-4e90-94ec-217892da6da4" userName="Alejandro Hernández Agudelo" userProvider="AD"/>
        <Anchor>
          <Comment id="{6C643410-252F-45AC-9BDB-FF99996D0254}"/>
        </Anchor>
        <Create/>
      </Event>
      <Event time="2024-10-08T19:10:12.39" id="{6C01B512-52D5-4930-B589-C798360ACE49}">
        <Attribution userId="S::planeacion@corporaciongilbertoecheverri.gov.co::52b7caa2-ecfc-4e90-94ec-217892da6da4" userName="Alejandro Hernández Agudelo" userProvider="AD"/>
        <Anchor>
          <Comment id="{6C643410-252F-45AC-9BDB-FF99996D0254}"/>
        </Anchor>
        <Assign userId="S::liderproyectos@corporaciongilbertoecheverri.gov.co::37467922-73b5-47cc-8059-9c7275e8523b" userName="Juan Camilo Tascón Castaño" userProvider="AD"/>
      </Event>
      <Event time="2024-10-08T19:10:12.39" id="{A9946B4D-B326-4648-80E2-6C987F490D03}">
        <Attribution userId="S::planeacion@corporaciongilbertoecheverri.gov.co::52b7caa2-ecfc-4e90-94ec-217892da6da4" userName="Alejandro Hernández Agudelo" userProvider="AD"/>
        <Anchor>
          <Comment id="{6C643410-252F-45AC-9BDB-FF99996D0254}"/>
        </Anchor>
        <SetTitle title="@Juan Camilo Tascón Castaño Pendientes y Retos"/>
      </Event>
    </History>
  </Task>
  <Task id="{1179AEAB-25E8-4BB5-BF31-2749064BDBCF}">
    <Anchor>
      <Comment id="{0784E71E-87E1-4BF6-B679-871D2AC49AE4}"/>
    </Anchor>
    <History>
      <Event time="2024-10-08T19:10:12.39" id="{9C146F61-0F28-40EB-8E57-33F8FAC52B45}">
        <Attribution userId="S::planeacion@corporaciongilbertoecheverri.gov.co::52b7caa2-ecfc-4e90-94ec-217892da6da4" userName="Alejandro Hernández Agudelo" userProvider="AD"/>
        <Anchor>
          <Comment id="{0784E71E-87E1-4BF6-B679-871D2AC49AE4}"/>
        </Anchor>
        <Create/>
      </Event>
      <Event time="2024-10-08T19:10:12.39" id="{6C01B512-52D5-4930-B589-C798360ACE49}">
        <Attribution userId="S::planeacion@corporaciongilbertoecheverri.gov.co::52b7caa2-ecfc-4e90-94ec-217892da6da4" userName="Alejandro Hernández Agudelo" userProvider="AD"/>
        <Anchor>
          <Comment id="{0784E71E-87E1-4BF6-B679-871D2AC49AE4}"/>
        </Anchor>
        <Assign userId="S::liderproyectos@corporaciongilbertoecheverri.gov.co::37467922-73b5-47cc-8059-9c7275e8523b" userName="Juan Camilo Tascón Castaño" userProvider="AD"/>
      </Event>
      <Event time="2024-10-08T19:10:12.39" id="{A9946B4D-B326-4648-80E2-6C987F490D03}">
        <Attribution userId="S::planeacion@corporaciongilbertoecheverri.gov.co::52b7caa2-ecfc-4e90-94ec-217892da6da4" userName="Alejandro Hernández Agudelo" userProvider="AD"/>
        <Anchor>
          <Comment id="{0784E71E-87E1-4BF6-B679-871D2AC49AE4}"/>
        </Anchor>
        <SetTitle title="@Juan Camilo Tascón Castaño Pendientes y Retos"/>
      </Event>
    </History>
  </Task>
  <Task id="{2E598FD1-780E-4390-8CE9-85F05D38CEB0}">
    <Anchor>
      <Comment id="{03763A7F-C09D-4157-8C10-33962B3AD065}"/>
    </Anchor>
    <History>
      <Event time="2024-10-08T19:10:12.39" id="{9C146F61-0F28-40EB-8E57-33F8FAC52B45}">
        <Attribution userId="S::planeacion@corporaciongilbertoecheverri.gov.co::52b7caa2-ecfc-4e90-94ec-217892da6da4" userName="Alejandro Hernández Agudelo" userProvider="AD"/>
        <Anchor>
          <Comment id="{03763A7F-C09D-4157-8C10-33962B3AD065}"/>
        </Anchor>
        <Create/>
      </Event>
      <Event time="2024-10-08T19:10:12.39" id="{6C01B512-52D5-4930-B589-C798360ACE49}">
        <Attribution userId="S::planeacion@corporaciongilbertoecheverri.gov.co::52b7caa2-ecfc-4e90-94ec-217892da6da4" userName="Alejandro Hernández Agudelo" userProvider="AD"/>
        <Anchor>
          <Comment id="{03763A7F-C09D-4157-8C10-33962B3AD065}"/>
        </Anchor>
        <Assign userId="S::liderproyectos@corporaciongilbertoecheverri.gov.co::37467922-73b5-47cc-8059-9c7275e8523b" userName="Juan Camilo Tascón Castaño" userProvider="AD"/>
      </Event>
      <Event time="2024-10-08T19:10:12.39" id="{A9946B4D-B326-4648-80E2-6C987F490D03}">
        <Attribution userId="S::planeacion@corporaciongilbertoecheverri.gov.co::52b7caa2-ecfc-4e90-94ec-217892da6da4" userName="Alejandro Hernández Agudelo" userProvider="AD"/>
        <Anchor>
          <Comment id="{03763A7F-C09D-4157-8C10-33962B3AD065}"/>
        </Anchor>
        <SetTitle title="@Juan Camilo Tascón Castaño Pendientes y Reto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26</xdr:col>
      <xdr:colOff>0</xdr:colOff>
      <xdr:row>7</xdr:row>
      <xdr:rowOff>0</xdr:rowOff>
    </xdr:from>
    <xdr:to>
      <xdr:col>26</xdr:col>
      <xdr:colOff>152400</xdr:colOff>
      <xdr:row>7</xdr:row>
      <xdr:rowOff>152400</xdr:rowOff>
    </xdr:to>
    <xdr:pic>
      <xdr:nvPicPr>
        <xdr:cNvPr id="2" name="Imagen 2" descr="​icono de Carpeta">
          <a:extLst>
            <a:ext uri="{FF2B5EF4-FFF2-40B4-BE49-F238E27FC236}">
              <a16:creationId xmlns:a16="http://schemas.microsoft.com/office/drawing/2014/main" id="{0BB51281-9FBE-42C3-A490-4085FC7E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2295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8</xdr:row>
      <xdr:rowOff>0</xdr:rowOff>
    </xdr:from>
    <xdr:to>
      <xdr:col>26</xdr:col>
      <xdr:colOff>152400</xdr:colOff>
      <xdr:row>8</xdr:row>
      <xdr:rowOff>152400</xdr:rowOff>
    </xdr:to>
    <xdr:pic>
      <xdr:nvPicPr>
        <xdr:cNvPr id="3" name="Imagen 3" descr="​icono de Carpeta">
          <a:extLst>
            <a:ext uri="{FF2B5EF4-FFF2-40B4-BE49-F238E27FC236}">
              <a16:creationId xmlns:a16="http://schemas.microsoft.com/office/drawing/2014/main" id="{7FC3C92D-F0F0-4477-B344-BCD920C6A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381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9</xdr:row>
      <xdr:rowOff>0</xdr:rowOff>
    </xdr:from>
    <xdr:to>
      <xdr:col>26</xdr:col>
      <xdr:colOff>152400</xdr:colOff>
      <xdr:row>9</xdr:row>
      <xdr:rowOff>152400</xdr:rowOff>
    </xdr:to>
    <xdr:pic>
      <xdr:nvPicPr>
        <xdr:cNvPr id="4" name="Imagen 4" descr="​icono de Carpeta">
          <a:extLst>
            <a:ext uri="{FF2B5EF4-FFF2-40B4-BE49-F238E27FC236}">
              <a16:creationId xmlns:a16="http://schemas.microsoft.com/office/drawing/2014/main" id="{5CF5D8F9-966B-40F0-B301-9B986C98C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534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10</xdr:row>
      <xdr:rowOff>0</xdr:rowOff>
    </xdr:from>
    <xdr:to>
      <xdr:col>26</xdr:col>
      <xdr:colOff>152400</xdr:colOff>
      <xdr:row>10</xdr:row>
      <xdr:rowOff>152400</xdr:rowOff>
    </xdr:to>
    <xdr:pic>
      <xdr:nvPicPr>
        <xdr:cNvPr id="5" name="Imagen 5" descr="​icono de Carpeta">
          <a:extLst>
            <a:ext uri="{FF2B5EF4-FFF2-40B4-BE49-F238E27FC236}">
              <a16:creationId xmlns:a16="http://schemas.microsoft.com/office/drawing/2014/main" id="{23E18C87-2E77-4D02-AE4C-E5A5BFFA6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6867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11</xdr:row>
      <xdr:rowOff>0</xdr:rowOff>
    </xdr:from>
    <xdr:to>
      <xdr:col>26</xdr:col>
      <xdr:colOff>152400</xdr:colOff>
      <xdr:row>11</xdr:row>
      <xdr:rowOff>152400</xdr:rowOff>
    </xdr:to>
    <xdr:pic>
      <xdr:nvPicPr>
        <xdr:cNvPr id="6" name="Imagen 6" descr="​icono de Carpeta">
          <a:extLst>
            <a:ext uri="{FF2B5EF4-FFF2-40B4-BE49-F238E27FC236}">
              <a16:creationId xmlns:a16="http://schemas.microsoft.com/office/drawing/2014/main" id="{4C59C88A-D4DB-4D6E-92E6-F584486C5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8391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12</xdr:row>
      <xdr:rowOff>0</xdr:rowOff>
    </xdr:from>
    <xdr:to>
      <xdr:col>26</xdr:col>
      <xdr:colOff>152400</xdr:colOff>
      <xdr:row>12</xdr:row>
      <xdr:rowOff>152400</xdr:rowOff>
    </xdr:to>
    <xdr:pic>
      <xdr:nvPicPr>
        <xdr:cNvPr id="7" name="Imagen 7" descr="​icono de Carpeta">
          <a:extLst>
            <a:ext uri="{FF2B5EF4-FFF2-40B4-BE49-F238E27FC236}">
              <a16:creationId xmlns:a16="http://schemas.microsoft.com/office/drawing/2014/main" id="{FD936C7D-66F4-45DB-A377-70C30EB2A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9915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13</xdr:row>
      <xdr:rowOff>0</xdr:rowOff>
    </xdr:from>
    <xdr:to>
      <xdr:col>26</xdr:col>
      <xdr:colOff>152400</xdr:colOff>
      <xdr:row>13</xdr:row>
      <xdr:rowOff>152400</xdr:rowOff>
    </xdr:to>
    <xdr:pic>
      <xdr:nvPicPr>
        <xdr:cNvPr id="8" name="Imagen 8" descr="​icono de Carpeta">
          <a:extLst>
            <a:ext uri="{FF2B5EF4-FFF2-40B4-BE49-F238E27FC236}">
              <a16:creationId xmlns:a16="http://schemas.microsoft.com/office/drawing/2014/main" id="{FB7A411A-C388-4A14-AE03-570AA28D80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1143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14</xdr:row>
      <xdr:rowOff>0</xdr:rowOff>
    </xdr:from>
    <xdr:to>
      <xdr:col>26</xdr:col>
      <xdr:colOff>152400</xdr:colOff>
      <xdr:row>14</xdr:row>
      <xdr:rowOff>152400</xdr:rowOff>
    </xdr:to>
    <xdr:pic>
      <xdr:nvPicPr>
        <xdr:cNvPr id="9" name="Imagen 9" descr="​icono de Carpeta">
          <a:extLst>
            <a:ext uri="{FF2B5EF4-FFF2-40B4-BE49-F238E27FC236}">
              <a16:creationId xmlns:a16="http://schemas.microsoft.com/office/drawing/2014/main" id="{35934768-589C-4318-9B66-9D316FF95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1199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15</xdr:row>
      <xdr:rowOff>0</xdr:rowOff>
    </xdr:from>
    <xdr:to>
      <xdr:col>26</xdr:col>
      <xdr:colOff>152400</xdr:colOff>
      <xdr:row>15</xdr:row>
      <xdr:rowOff>152400</xdr:rowOff>
    </xdr:to>
    <xdr:pic>
      <xdr:nvPicPr>
        <xdr:cNvPr id="10" name="Imagen 10" descr="​icono de Carpeta">
          <a:extLst>
            <a:ext uri="{FF2B5EF4-FFF2-40B4-BE49-F238E27FC236}">
              <a16:creationId xmlns:a16="http://schemas.microsoft.com/office/drawing/2014/main" id="{E3CFE499-F533-46DF-936C-529FC1834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13515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16</xdr:row>
      <xdr:rowOff>0</xdr:rowOff>
    </xdr:from>
    <xdr:to>
      <xdr:col>26</xdr:col>
      <xdr:colOff>152400</xdr:colOff>
      <xdr:row>16</xdr:row>
      <xdr:rowOff>152400</xdr:rowOff>
    </xdr:to>
    <xdr:pic>
      <xdr:nvPicPr>
        <xdr:cNvPr id="11" name="Imagen 11" descr="​icono de Carpeta">
          <a:extLst>
            <a:ext uri="{FF2B5EF4-FFF2-40B4-BE49-F238E27FC236}">
              <a16:creationId xmlns:a16="http://schemas.microsoft.com/office/drawing/2014/main" id="{FF57D52F-B087-4ACF-B7D8-850B4530A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1503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17</xdr:row>
      <xdr:rowOff>0</xdr:rowOff>
    </xdr:from>
    <xdr:to>
      <xdr:col>26</xdr:col>
      <xdr:colOff>152400</xdr:colOff>
      <xdr:row>17</xdr:row>
      <xdr:rowOff>152400</xdr:rowOff>
    </xdr:to>
    <xdr:pic>
      <xdr:nvPicPr>
        <xdr:cNvPr id="12" name="Imagen 12" descr="​icono de Carpeta">
          <a:extLst>
            <a:ext uri="{FF2B5EF4-FFF2-40B4-BE49-F238E27FC236}">
              <a16:creationId xmlns:a16="http://schemas.microsoft.com/office/drawing/2014/main" id="{2396AECA-D2D3-40E5-889C-BAB1BFC4C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16563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18</xdr:row>
      <xdr:rowOff>0</xdr:rowOff>
    </xdr:from>
    <xdr:to>
      <xdr:col>26</xdr:col>
      <xdr:colOff>152400</xdr:colOff>
      <xdr:row>18</xdr:row>
      <xdr:rowOff>152400</xdr:rowOff>
    </xdr:to>
    <xdr:pic>
      <xdr:nvPicPr>
        <xdr:cNvPr id="13" name="Imagen 13" descr="​icono de Carpeta">
          <a:extLst>
            <a:ext uri="{FF2B5EF4-FFF2-40B4-BE49-F238E27FC236}">
              <a16:creationId xmlns:a16="http://schemas.microsoft.com/office/drawing/2014/main" id="{B9940116-BEDE-46EB-9FF5-204984CF7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17668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19</xdr:row>
      <xdr:rowOff>0</xdr:rowOff>
    </xdr:from>
    <xdr:to>
      <xdr:col>26</xdr:col>
      <xdr:colOff>152400</xdr:colOff>
      <xdr:row>19</xdr:row>
      <xdr:rowOff>152400</xdr:rowOff>
    </xdr:to>
    <xdr:pic>
      <xdr:nvPicPr>
        <xdr:cNvPr id="14" name="Imagen 14" descr="​icono de Carpeta">
          <a:extLst>
            <a:ext uri="{FF2B5EF4-FFF2-40B4-BE49-F238E27FC236}">
              <a16:creationId xmlns:a16="http://schemas.microsoft.com/office/drawing/2014/main" id="{09AA34C5-2CB7-4E8E-958D-CDDDEEF57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1822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20</xdr:row>
      <xdr:rowOff>0</xdr:rowOff>
    </xdr:from>
    <xdr:to>
      <xdr:col>26</xdr:col>
      <xdr:colOff>152400</xdr:colOff>
      <xdr:row>20</xdr:row>
      <xdr:rowOff>152400</xdr:rowOff>
    </xdr:to>
    <xdr:pic>
      <xdr:nvPicPr>
        <xdr:cNvPr id="15" name="Imagen 15" descr="​icono de Carpeta">
          <a:extLst>
            <a:ext uri="{FF2B5EF4-FFF2-40B4-BE49-F238E27FC236}">
              <a16:creationId xmlns:a16="http://schemas.microsoft.com/office/drawing/2014/main" id="{59FB0494-238C-427D-83DA-AC4DB1E44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19040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21</xdr:row>
      <xdr:rowOff>0</xdr:rowOff>
    </xdr:from>
    <xdr:to>
      <xdr:col>26</xdr:col>
      <xdr:colOff>152400</xdr:colOff>
      <xdr:row>21</xdr:row>
      <xdr:rowOff>152400</xdr:rowOff>
    </xdr:to>
    <xdr:pic>
      <xdr:nvPicPr>
        <xdr:cNvPr id="16" name="Imagen 16" descr="​icono de Carpeta">
          <a:extLst>
            <a:ext uri="{FF2B5EF4-FFF2-40B4-BE49-F238E27FC236}">
              <a16:creationId xmlns:a16="http://schemas.microsoft.com/office/drawing/2014/main" id="{E264CEA2-E7F9-4F75-96BE-6D83F5DA2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1978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22</xdr:row>
      <xdr:rowOff>0</xdr:rowOff>
    </xdr:from>
    <xdr:to>
      <xdr:col>26</xdr:col>
      <xdr:colOff>152400</xdr:colOff>
      <xdr:row>22</xdr:row>
      <xdr:rowOff>152400</xdr:rowOff>
    </xdr:to>
    <xdr:pic>
      <xdr:nvPicPr>
        <xdr:cNvPr id="17" name="Imagen 17" descr="​icono de Carpeta">
          <a:extLst>
            <a:ext uri="{FF2B5EF4-FFF2-40B4-BE49-F238E27FC236}">
              <a16:creationId xmlns:a16="http://schemas.microsoft.com/office/drawing/2014/main" id="{75F7C07B-9DDB-4C16-BC2A-B3D173430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21021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23</xdr:row>
      <xdr:rowOff>0</xdr:rowOff>
    </xdr:from>
    <xdr:to>
      <xdr:col>26</xdr:col>
      <xdr:colOff>152400</xdr:colOff>
      <xdr:row>23</xdr:row>
      <xdr:rowOff>152400</xdr:rowOff>
    </xdr:to>
    <xdr:pic>
      <xdr:nvPicPr>
        <xdr:cNvPr id="18" name="Imagen 18" descr="​icono de Carpeta">
          <a:extLst>
            <a:ext uri="{FF2B5EF4-FFF2-40B4-BE49-F238E27FC236}">
              <a16:creationId xmlns:a16="http://schemas.microsoft.com/office/drawing/2014/main" id="{27F71A6D-A499-4E65-99CE-998353BF3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22259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24</xdr:row>
      <xdr:rowOff>0</xdr:rowOff>
    </xdr:from>
    <xdr:to>
      <xdr:col>26</xdr:col>
      <xdr:colOff>152400</xdr:colOff>
      <xdr:row>24</xdr:row>
      <xdr:rowOff>152400</xdr:rowOff>
    </xdr:to>
    <xdr:pic>
      <xdr:nvPicPr>
        <xdr:cNvPr id="19" name="Imagen 19" descr="​icono de Carpeta">
          <a:extLst>
            <a:ext uri="{FF2B5EF4-FFF2-40B4-BE49-F238E27FC236}">
              <a16:creationId xmlns:a16="http://schemas.microsoft.com/office/drawing/2014/main" id="{0845DDFB-4F26-4116-A282-3FA92037F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234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25</xdr:row>
      <xdr:rowOff>0</xdr:rowOff>
    </xdr:from>
    <xdr:to>
      <xdr:col>26</xdr:col>
      <xdr:colOff>152400</xdr:colOff>
      <xdr:row>25</xdr:row>
      <xdr:rowOff>152400</xdr:rowOff>
    </xdr:to>
    <xdr:pic>
      <xdr:nvPicPr>
        <xdr:cNvPr id="20" name="Imagen 20" descr="​icono de Carpeta">
          <a:extLst>
            <a:ext uri="{FF2B5EF4-FFF2-40B4-BE49-F238E27FC236}">
              <a16:creationId xmlns:a16="http://schemas.microsoft.com/office/drawing/2014/main" id="{3D484717-F3E2-4382-83CC-DA03670A6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24736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26</xdr:row>
      <xdr:rowOff>0</xdr:rowOff>
    </xdr:from>
    <xdr:to>
      <xdr:col>26</xdr:col>
      <xdr:colOff>152400</xdr:colOff>
      <xdr:row>26</xdr:row>
      <xdr:rowOff>152400</xdr:rowOff>
    </xdr:to>
    <xdr:pic>
      <xdr:nvPicPr>
        <xdr:cNvPr id="21" name="Imagen 21" descr="​icono de Carpeta">
          <a:extLst>
            <a:ext uri="{FF2B5EF4-FFF2-40B4-BE49-F238E27FC236}">
              <a16:creationId xmlns:a16="http://schemas.microsoft.com/office/drawing/2014/main" id="{AFE8FD84-7ECD-4AB9-96C2-EEF549463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25974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27</xdr:row>
      <xdr:rowOff>0</xdr:rowOff>
    </xdr:from>
    <xdr:to>
      <xdr:col>26</xdr:col>
      <xdr:colOff>152400</xdr:colOff>
      <xdr:row>27</xdr:row>
      <xdr:rowOff>152400</xdr:rowOff>
    </xdr:to>
    <xdr:pic>
      <xdr:nvPicPr>
        <xdr:cNvPr id="22" name="Imagen 22" descr="​icono de Carpeta">
          <a:extLst>
            <a:ext uri="{FF2B5EF4-FFF2-40B4-BE49-F238E27FC236}">
              <a16:creationId xmlns:a16="http://schemas.microsoft.com/office/drawing/2014/main" id="{8DE92E32-8491-4306-8BAD-0F86E46C7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2721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28</xdr:row>
      <xdr:rowOff>0</xdr:rowOff>
    </xdr:from>
    <xdr:to>
      <xdr:col>26</xdr:col>
      <xdr:colOff>152400</xdr:colOff>
      <xdr:row>28</xdr:row>
      <xdr:rowOff>152400</xdr:rowOff>
    </xdr:to>
    <xdr:pic>
      <xdr:nvPicPr>
        <xdr:cNvPr id="23" name="Imagen 23" descr="​icono de Carpeta">
          <a:extLst>
            <a:ext uri="{FF2B5EF4-FFF2-40B4-BE49-F238E27FC236}">
              <a16:creationId xmlns:a16="http://schemas.microsoft.com/office/drawing/2014/main" id="{DB3D4A54-500B-4AF8-AA51-DF9022B63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2959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29</xdr:row>
      <xdr:rowOff>0</xdr:rowOff>
    </xdr:from>
    <xdr:to>
      <xdr:col>26</xdr:col>
      <xdr:colOff>152400</xdr:colOff>
      <xdr:row>29</xdr:row>
      <xdr:rowOff>152400</xdr:rowOff>
    </xdr:to>
    <xdr:pic>
      <xdr:nvPicPr>
        <xdr:cNvPr id="24" name="Imagen 24" descr="​icono de Carpeta">
          <a:extLst>
            <a:ext uri="{FF2B5EF4-FFF2-40B4-BE49-F238E27FC236}">
              <a16:creationId xmlns:a16="http://schemas.microsoft.com/office/drawing/2014/main" id="{1F10869A-C1E7-4D86-88E5-F747E569C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28450" y="3051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7</xdr:row>
      <xdr:rowOff>0</xdr:rowOff>
    </xdr:from>
    <xdr:to>
      <xdr:col>26</xdr:col>
      <xdr:colOff>152400</xdr:colOff>
      <xdr:row>7</xdr:row>
      <xdr:rowOff>152400</xdr:rowOff>
    </xdr:to>
    <xdr:pic>
      <xdr:nvPicPr>
        <xdr:cNvPr id="2" name="Imagen 2" descr="​icono de Carpeta">
          <a:extLst>
            <a:ext uri="{FF2B5EF4-FFF2-40B4-BE49-F238E27FC236}">
              <a16:creationId xmlns:a16="http://schemas.microsoft.com/office/drawing/2014/main" id="{E3BE19B8-9617-4863-9C92-8BAB14D81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274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8</xdr:row>
      <xdr:rowOff>0</xdr:rowOff>
    </xdr:from>
    <xdr:to>
      <xdr:col>26</xdr:col>
      <xdr:colOff>152400</xdr:colOff>
      <xdr:row>8</xdr:row>
      <xdr:rowOff>152400</xdr:rowOff>
    </xdr:to>
    <xdr:pic>
      <xdr:nvPicPr>
        <xdr:cNvPr id="3" name="Imagen 3" descr="​icono de Carpeta">
          <a:extLst>
            <a:ext uri="{FF2B5EF4-FFF2-40B4-BE49-F238E27FC236}">
              <a16:creationId xmlns:a16="http://schemas.microsoft.com/office/drawing/2014/main" id="{D198A2F4-93B0-4411-B08A-D95805D67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5124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9</xdr:row>
      <xdr:rowOff>0</xdr:rowOff>
    </xdr:from>
    <xdr:to>
      <xdr:col>26</xdr:col>
      <xdr:colOff>152400</xdr:colOff>
      <xdr:row>9</xdr:row>
      <xdr:rowOff>152400</xdr:rowOff>
    </xdr:to>
    <xdr:pic>
      <xdr:nvPicPr>
        <xdr:cNvPr id="4" name="Imagen 4" descr="​icono de Carpeta">
          <a:extLst>
            <a:ext uri="{FF2B5EF4-FFF2-40B4-BE49-F238E27FC236}">
              <a16:creationId xmlns:a16="http://schemas.microsoft.com/office/drawing/2014/main" id="{5EE0C626-BFCE-4A5A-8805-1B9034552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711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10</xdr:row>
      <xdr:rowOff>0</xdr:rowOff>
    </xdr:from>
    <xdr:to>
      <xdr:col>26</xdr:col>
      <xdr:colOff>152400</xdr:colOff>
      <xdr:row>10</xdr:row>
      <xdr:rowOff>152400</xdr:rowOff>
    </xdr:to>
    <xdr:pic>
      <xdr:nvPicPr>
        <xdr:cNvPr id="5" name="Imagen 5" descr="​icono de Carpeta">
          <a:extLst>
            <a:ext uri="{FF2B5EF4-FFF2-40B4-BE49-F238E27FC236}">
              <a16:creationId xmlns:a16="http://schemas.microsoft.com/office/drawing/2014/main" id="{A13164D7-63CE-422D-AA10-8E75105C8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8639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11</xdr:row>
      <xdr:rowOff>0</xdr:rowOff>
    </xdr:from>
    <xdr:to>
      <xdr:col>26</xdr:col>
      <xdr:colOff>152400</xdr:colOff>
      <xdr:row>11</xdr:row>
      <xdr:rowOff>152400</xdr:rowOff>
    </xdr:to>
    <xdr:pic>
      <xdr:nvPicPr>
        <xdr:cNvPr id="6" name="Imagen 6" descr="​icono de Carpeta">
          <a:extLst>
            <a:ext uri="{FF2B5EF4-FFF2-40B4-BE49-F238E27FC236}">
              <a16:creationId xmlns:a16="http://schemas.microsoft.com/office/drawing/2014/main" id="{D45B6AEE-BB50-48EF-8012-AD266CE64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10163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12</xdr:row>
      <xdr:rowOff>0</xdr:rowOff>
    </xdr:from>
    <xdr:to>
      <xdr:col>26</xdr:col>
      <xdr:colOff>152400</xdr:colOff>
      <xdr:row>12</xdr:row>
      <xdr:rowOff>152400</xdr:rowOff>
    </xdr:to>
    <xdr:pic>
      <xdr:nvPicPr>
        <xdr:cNvPr id="7" name="Imagen 7" descr="​icono de Carpeta">
          <a:extLst>
            <a:ext uri="{FF2B5EF4-FFF2-40B4-BE49-F238E27FC236}">
              <a16:creationId xmlns:a16="http://schemas.microsoft.com/office/drawing/2014/main" id="{778FDB8E-C1B8-4227-8FC4-5506BC822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1168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13</xdr:row>
      <xdr:rowOff>0</xdr:rowOff>
    </xdr:from>
    <xdr:to>
      <xdr:col>26</xdr:col>
      <xdr:colOff>152400</xdr:colOff>
      <xdr:row>13</xdr:row>
      <xdr:rowOff>152400</xdr:rowOff>
    </xdr:to>
    <xdr:pic>
      <xdr:nvPicPr>
        <xdr:cNvPr id="8" name="Imagen 8" descr="​icono de Carpeta">
          <a:extLst>
            <a:ext uri="{FF2B5EF4-FFF2-40B4-BE49-F238E27FC236}">
              <a16:creationId xmlns:a16="http://schemas.microsoft.com/office/drawing/2014/main" id="{89E2A50E-7F67-4B28-8F3A-C45DC99A01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13211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14</xdr:row>
      <xdr:rowOff>0</xdr:rowOff>
    </xdr:from>
    <xdr:to>
      <xdr:col>26</xdr:col>
      <xdr:colOff>152400</xdr:colOff>
      <xdr:row>14</xdr:row>
      <xdr:rowOff>152400</xdr:rowOff>
    </xdr:to>
    <xdr:pic>
      <xdr:nvPicPr>
        <xdr:cNvPr id="9" name="Imagen 9" descr="​icono de Carpeta">
          <a:extLst>
            <a:ext uri="{FF2B5EF4-FFF2-40B4-BE49-F238E27FC236}">
              <a16:creationId xmlns:a16="http://schemas.microsoft.com/office/drawing/2014/main" id="{2F2663D7-86D8-418C-AB86-F93B673F1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14030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15</xdr:row>
      <xdr:rowOff>0</xdr:rowOff>
    </xdr:from>
    <xdr:to>
      <xdr:col>26</xdr:col>
      <xdr:colOff>152400</xdr:colOff>
      <xdr:row>15</xdr:row>
      <xdr:rowOff>152400</xdr:rowOff>
    </xdr:to>
    <xdr:pic>
      <xdr:nvPicPr>
        <xdr:cNvPr id="10" name="Imagen 10" descr="​icono de Carpeta">
          <a:extLst>
            <a:ext uri="{FF2B5EF4-FFF2-40B4-BE49-F238E27FC236}">
              <a16:creationId xmlns:a16="http://schemas.microsoft.com/office/drawing/2014/main" id="{465B713A-E747-43A5-80FC-D5877CDBF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15554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16</xdr:row>
      <xdr:rowOff>0</xdr:rowOff>
    </xdr:from>
    <xdr:to>
      <xdr:col>26</xdr:col>
      <xdr:colOff>152400</xdr:colOff>
      <xdr:row>16</xdr:row>
      <xdr:rowOff>152400</xdr:rowOff>
    </xdr:to>
    <xdr:pic>
      <xdr:nvPicPr>
        <xdr:cNvPr id="11" name="Imagen 11" descr="​icono de Carpeta">
          <a:extLst>
            <a:ext uri="{FF2B5EF4-FFF2-40B4-BE49-F238E27FC236}">
              <a16:creationId xmlns:a16="http://schemas.microsoft.com/office/drawing/2014/main" id="{8456D79D-0093-4FCA-8754-05F747F2E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17078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17</xdr:row>
      <xdr:rowOff>0</xdr:rowOff>
    </xdr:from>
    <xdr:to>
      <xdr:col>26</xdr:col>
      <xdr:colOff>152400</xdr:colOff>
      <xdr:row>17</xdr:row>
      <xdr:rowOff>152400</xdr:rowOff>
    </xdr:to>
    <xdr:pic>
      <xdr:nvPicPr>
        <xdr:cNvPr id="12" name="Imagen 12" descr="​icono de Carpeta">
          <a:extLst>
            <a:ext uri="{FF2B5EF4-FFF2-40B4-BE49-F238E27FC236}">
              <a16:creationId xmlns:a16="http://schemas.microsoft.com/office/drawing/2014/main" id="{B720C797-1FDB-4FA9-B016-AEB47D946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19859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18</xdr:row>
      <xdr:rowOff>0</xdr:rowOff>
    </xdr:from>
    <xdr:to>
      <xdr:col>26</xdr:col>
      <xdr:colOff>152400</xdr:colOff>
      <xdr:row>18</xdr:row>
      <xdr:rowOff>152400</xdr:rowOff>
    </xdr:to>
    <xdr:pic>
      <xdr:nvPicPr>
        <xdr:cNvPr id="13" name="Imagen 13" descr="​icono de Carpeta">
          <a:extLst>
            <a:ext uri="{FF2B5EF4-FFF2-40B4-BE49-F238E27FC236}">
              <a16:creationId xmlns:a16="http://schemas.microsoft.com/office/drawing/2014/main" id="{33FE15CE-CDD3-44CB-8287-F5EB4803D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2205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19</xdr:row>
      <xdr:rowOff>0</xdr:rowOff>
    </xdr:from>
    <xdr:to>
      <xdr:col>26</xdr:col>
      <xdr:colOff>152400</xdr:colOff>
      <xdr:row>19</xdr:row>
      <xdr:rowOff>152400</xdr:rowOff>
    </xdr:to>
    <xdr:pic>
      <xdr:nvPicPr>
        <xdr:cNvPr id="14" name="Imagen 14" descr="​icono de Carpeta">
          <a:extLst>
            <a:ext uri="{FF2B5EF4-FFF2-40B4-BE49-F238E27FC236}">
              <a16:creationId xmlns:a16="http://schemas.microsoft.com/office/drawing/2014/main" id="{4837C1A4-4484-42AF-927A-FC23B24B9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24879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20</xdr:row>
      <xdr:rowOff>0</xdr:rowOff>
    </xdr:from>
    <xdr:to>
      <xdr:col>26</xdr:col>
      <xdr:colOff>152400</xdr:colOff>
      <xdr:row>20</xdr:row>
      <xdr:rowOff>152400</xdr:rowOff>
    </xdr:to>
    <xdr:pic>
      <xdr:nvPicPr>
        <xdr:cNvPr id="15" name="Imagen 15" descr="​icono de Carpeta">
          <a:extLst>
            <a:ext uri="{FF2B5EF4-FFF2-40B4-BE49-F238E27FC236}">
              <a16:creationId xmlns:a16="http://schemas.microsoft.com/office/drawing/2014/main" id="{0F4AF98F-F4CB-44C6-B75A-EBE841623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25698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21</xdr:row>
      <xdr:rowOff>0</xdr:rowOff>
    </xdr:from>
    <xdr:to>
      <xdr:col>26</xdr:col>
      <xdr:colOff>152400</xdr:colOff>
      <xdr:row>21</xdr:row>
      <xdr:rowOff>152400</xdr:rowOff>
    </xdr:to>
    <xdr:pic>
      <xdr:nvPicPr>
        <xdr:cNvPr id="16" name="Imagen 16" descr="​icono de Carpeta">
          <a:extLst>
            <a:ext uri="{FF2B5EF4-FFF2-40B4-BE49-F238E27FC236}">
              <a16:creationId xmlns:a16="http://schemas.microsoft.com/office/drawing/2014/main" id="{0609C198-29B6-4480-9A85-823A7DFDC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27089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22</xdr:row>
      <xdr:rowOff>0</xdr:rowOff>
    </xdr:from>
    <xdr:to>
      <xdr:col>26</xdr:col>
      <xdr:colOff>152400</xdr:colOff>
      <xdr:row>22</xdr:row>
      <xdr:rowOff>152400</xdr:rowOff>
    </xdr:to>
    <xdr:pic>
      <xdr:nvPicPr>
        <xdr:cNvPr id="17" name="Imagen 17" descr="​icono de Carpeta">
          <a:extLst>
            <a:ext uri="{FF2B5EF4-FFF2-40B4-BE49-F238E27FC236}">
              <a16:creationId xmlns:a16="http://schemas.microsoft.com/office/drawing/2014/main" id="{BAE207D6-67DC-4F51-8D0A-2E946B8D4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28327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23</xdr:row>
      <xdr:rowOff>0</xdr:rowOff>
    </xdr:from>
    <xdr:to>
      <xdr:col>26</xdr:col>
      <xdr:colOff>152400</xdr:colOff>
      <xdr:row>23</xdr:row>
      <xdr:rowOff>152400</xdr:rowOff>
    </xdr:to>
    <xdr:pic>
      <xdr:nvPicPr>
        <xdr:cNvPr id="18" name="Imagen 18" descr="​icono de Carpeta">
          <a:extLst>
            <a:ext uri="{FF2B5EF4-FFF2-40B4-BE49-F238E27FC236}">
              <a16:creationId xmlns:a16="http://schemas.microsoft.com/office/drawing/2014/main" id="{15A9FC14-2F8F-493A-B815-35C5A584D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2956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24</xdr:row>
      <xdr:rowOff>0</xdr:rowOff>
    </xdr:from>
    <xdr:to>
      <xdr:col>26</xdr:col>
      <xdr:colOff>152400</xdr:colOff>
      <xdr:row>24</xdr:row>
      <xdr:rowOff>152400</xdr:rowOff>
    </xdr:to>
    <xdr:pic>
      <xdr:nvPicPr>
        <xdr:cNvPr id="19" name="Imagen 19" descr="​icono de Carpeta">
          <a:extLst>
            <a:ext uri="{FF2B5EF4-FFF2-40B4-BE49-F238E27FC236}">
              <a16:creationId xmlns:a16="http://schemas.microsoft.com/office/drawing/2014/main" id="{09325335-1FC9-4B28-A0AB-99D0E46B9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30880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25</xdr:row>
      <xdr:rowOff>0</xdr:rowOff>
    </xdr:from>
    <xdr:to>
      <xdr:col>26</xdr:col>
      <xdr:colOff>152400</xdr:colOff>
      <xdr:row>25</xdr:row>
      <xdr:rowOff>152400</xdr:rowOff>
    </xdr:to>
    <xdr:pic>
      <xdr:nvPicPr>
        <xdr:cNvPr id="20" name="Imagen 20" descr="​icono de Carpeta">
          <a:extLst>
            <a:ext uri="{FF2B5EF4-FFF2-40B4-BE49-F238E27FC236}">
              <a16:creationId xmlns:a16="http://schemas.microsoft.com/office/drawing/2014/main" id="{D4ECF839-554F-4F26-9C7B-F28AE6675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34613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26</xdr:row>
      <xdr:rowOff>0</xdr:rowOff>
    </xdr:from>
    <xdr:to>
      <xdr:col>26</xdr:col>
      <xdr:colOff>152400</xdr:colOff>
      <xdr:row>26</xdr:row>
      <xdr:rowOff>152400</xdr:rowOff>
    </xdr:to>
    <xdr:pic>
      <xdr:nvPicPr>
        <xdr:cNvPr id="21" name="Imagen 21" descr="​icono de Carpeta">
          <a:extLst>
            <a:ext uri="{FF2B5EF4-FFF2-40B4-BE49-F238E27FC236}">
              <a16:creationId xmlns:a16="http://schemas.microsoft.com/office/drawing/2014/main" id="{123FD310-A583-42C9-A45B-278F06018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3585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27</xdr:row>
      <xdr:rowOff>0</xdr:rowOff>
    </xdr:from>
    <xdr:to>
      <xdr:col>26</xdr:col>
      <xdr:colOff>152400</xdr:colOff>
      <xdr:row>27</xdr:row>
      <xdr:rowOff>152400</xdr:rowOff>
    </xdr:to>
    <xdr:pic>
      <xdr:nvPicPr>
        <xdr:cNvPr id="22" name="Imagen 22" descr="​icono de Carpeta">
          <a:extLst>
            <a:ext uri="{FF2B5EF4-FFF2-40B4-BE49-F238E27FC236}">
              <a16:creationId xmlns:a16="http://schemas.microsoft.com/office/drawing/2014/main" id="{64DF67ED-5450-4C15-98BB-82702C087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37090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28</xdr:row>
      <xdr:rowOff>0</xdr:rowOff>
    </xdr:from>
    <xdr:to>
      <xdr:col>26</xdr:col>
      <xdr:colOff>152400</xdr:colOff>
      <xdr:row>28</xdr:row>
      <xdr:rowOff>152400</xdr:rowOff>
    </xdr:to>
    <xdr:pic>
      <xdr:nvPicPr>
        <xdr:cNvPr id="23" name="Imagen 23" descr="​icono de Carpeta">
          <a:extLst>
            <a:ext uri="{FF2B5EF4-FFF2-40B4-BE49-F238E27FC236}">
              <a16:creationId xmlns:a16="http://schemas.microsoft.com/office/drawing/2014/main" id="{61CB4078-7BC9-4074-84EC-BA62F3ECB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39471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0</xdr:colOff>
      <xdr:row>29</xdr:row>
      <xdr:rowOff>0</xdr:rowOff>
    </xdr:from>
    <xdr:to>
      <xdr:col>26</xdr:col>
      <xdr:colOff>152400</xdr:colOff>
      <xdr:row>29</xdr:row>
      <xdr:rowOff>152400</xdr:rowOff>
    </xdr:to>
    <xdr:pic>
      <xdr:nvPicPr>
        <xdr:cNvPr id="24" name="Imagen 24" descr="​icono de Carpeta">
          <a:extLst>
            <a:ext uri="{FF2B5EF4-FFF2-40B4-BE49-F238E27FC236}">
              <a16:creationId xmlns:a16="http://schemas.microsoft.com/office/drawing/2014/main" id="{151B6712-D221-48E2-8A95-EE47AA932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47275" y="40395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sers/43007432/Documents/EV%20DESEMP%202014%20SDLLOM%2012022014/CyE%20CONS%20SDLLOM%20201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Nueva%20carpeta%20(3)/Evaluaci&#243;n%20Desempe&#241;o/EVALUACION%20DEL%20DESEMPE&#209;O%20Clememencia%20Ocamp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wnloads/Plan%20de%20MEJ-0809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TEMP/Plantilla%20Formatos%20n&#250;mero%201y%202.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D/Users/43007432/Documents/1%20FORMATOS%20EV%20DES%20RECIB%20%202014/FORM%20EV%20DESEMP%202014%20DILIG/FORMATOS%20DILIG%20CON%20COMPR%20RECIB%20DE%20LIDERES/EV%20DESEMP%202014%20DIR%20ESTR%20POT/Cy%20E%20LPRG%20CIAR%20POTI%20PI%2012022014.xlsm?4E0F62C8" TargetMode="External"/><Relationship Id="rId1" Type="http://schemas.openxmlformats.org/officeDocument/2006/relationships/externalLinkPath" Target="file:///\\4E0F62C8\Cy%20E%20LPRG%20CIAR%20POTI%20PI%20120220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2016/7700/R%20Cuenta/Formatos/CNC/Formato%20Contralor&#237;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mgutierrez/Downloads/3-7-rendicioncuenta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Users/acarrilg/AppData/Local/Microsoft/Windows/Temporary%20Internet%20Files/Content.Outlook/FQ23WZZ2/Copia%20de%20Vigencias%20Futuras%2020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TEMP/Plantilla%20Formatos%20n&#250;mero%201y%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E Prov Mauricio Ocampo"/>
      <sheetName val="CyE LProy Ana Usuga 2014 (2)"/>
      <sheetName val="CyE Prof Jorge Bcur 2014"/>
      <sheetName val="CyE Ana María Rivas 2014"/>
      <sheetName val="Indicadores y su definición"/>
    </sheet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per"/>
      <sheetName val="Control"/>
      <sheetName val="bienvenida"/>
      <sheetName val="OP1"/>
      <sheetName val="resumen"/>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01.Plan de mejoramiento"/>
      <sheetName val="02.ESTADO DE ACPM"/>
      <sheetName val="03. Desplegable"/>
      <sheetName val="04.AP"/>
      <sheetName val="03.Analisis NC "/>
      <sheetName val="05.AM"/>
      <sheetName val="ac"/>
      <sheetName val="am"/>
      <sheetName val="a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ENERO-SEPT 1998)"/>
      <sheetName val="FORMATO 2 (OCT-DIC 1998)"/>
      <sheetName val="ENER-SEPT"/>
      <sheetName val="OCT-DIC"/>
      <sheetName val="ACTIVIDADES"/>
      <sheetName val="Listados"/>
      <sheetName val="Listad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r y Evid SPOT CIAR"/>
      <sheetName val="Compr y Evid SPOT CIAR1"/>
      <sheetName val="Competencias A"/>
      <sheetName val="Competencias T"/>
      <sheetName val="Competencias PU"/>
      <sheetName val="Competencias LPo"/>
      <sheetName val="Competencias LPa"/>
      <sheetName val="Competencias D"/>
      <sheetName val="Listas"/>
      <sheetName val="CriteriosEval"/>
      <sheetName val="Hoja1"/>
      <sheetName val="Cy E LPRG CIAR POTI PI 12022014"/>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20.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ENERO-SEPT 1998)"/>
      <sheetName val="FORMATO 2 (OCT-DIC 1998)"/>
      <sheetName val="ENER-SEPT"/>
      <sheetName val="OCT-DIC"/>
      <sheetName val="ACTIVIDADES"/>
      <sheetName val="Listado"/>
      <sheetName val="Listad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Juan Camilo Tascón Castaño" id="{F7B7A60C-86C3-4064-8F91-951DBD05208A}" userId="liderproyectos@corporaciongilbertoecheverri.gov.co" providerId="PeoplePicker"/>
  <person displayName="Adriana Maria Lopez" id="{FD3A0A48-A6F6-4053-A3CB-6BCDAD210FB3}" userId="gestiondocumental@corporaciongilbertoecheverri.gov.co" providerId="PeoplePicker"/>
  <person displayName="Alejandro Hernández Agudelo" id="{ED2BDD83-1209-448E-BD6B-B19C9CD3359D}" userId="S::planeacion@corporaciongilbertoecheverri.gov.co::52b7caa2-ecfc-4e90-94ec-217892da6da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K13" dT="2024-10-08T19:10:12.39" personId="{ED2BDD83-1209-448E-BD6B-B19C9CD3359D}" id="{6C643410-252F-45AC-9BDB-FF99996D0254}">
    <text>@Juan Camilo Tascón Castaño 
Pendientes y Retos</text>
    <mentions>
      <mention mentionpersonId="{F7B7A60C-86C3-4064-8F91-951DBD05208A}" mentionId="{E5D2FB59-F715-4387-A719-B136ADBF159A}" startIndex="0" length="27"/>
    </mentions>
  </threadedComment>
  <threadedComment ref="AK14" dT="2024-10-08T19:10:12.39" personId="{ED2BDD83-1209-448E-BD6B-B19C9CD3359D}" id="{EA995241-EC46-4819-8B37-03E1D8AF760C}">
    <text>@Juan Camilo Tascón Castaño 
Pendientes y Retos</text>
    <mentions>
      <mention mentionpersonId="{F7B7A60C-86C3-4064-8F91-951DBD05208A}" mentionId="{5579C7E7-DAF2-4E4D-AD5F-E69DA8697827}" startIndex="0" length="27"/>
    </mentions>
  </threadedComment>
  <threadedComment ref="AK15" dT="2024-10-08T19:10:12.39" personId="{ED2BDD83-1209-448E-BD6B-B19C9CD3359D}" id="{0784E71E-87E1-4BF6-B679-871D2AC49AE4}">
    <text>@Juan Camilo Tascón Castaño 
Pendientes y Retos</text>
    <mentions>
      <mention mentionpersonId="{F7B7A60C-86C3-4064-8F91-951DBD05208A}" mentionId="{02D6FD37-C34F-44A2-B413-5EE33AD2271B}" startIndex="0" length="27"/>
    </mentions>
  </threadedComment>
  <threadedComment ref="AJ16" dT="2024-10-03T18:48:41.26" personId="{ED2BDD83-1209-448E-BD6B-B19C9CD3359D}" id="{64AE0821-8ACB-4529-8352-696D642E2CB0}">
    <text>@Juan Camilo Tascón Castaño 
Pendientes logros 
.</text>
    <mentions>
      <mention mentionpersonId="{F7B7A60C-86C3-4064-8F91-951DBD05208A}" mentionId="{178BFD58-C3E7-4F18-9452-FFD3AEB97662}" startIndex="0" length="27"/>
    </mentions>
  </threadedComment>
  <threadedComment ref="AK16" dT="2024-10-08T19:10:12.39" personId="{ED2BDD83-1209-448E-BD6B-B19C9CD3359D}" id="{03763A7F-C09D-4157-8C10-33962B3AD065}">
    <text>@Juan Camilo Tascón Castaño 
Pendientes y Retos</text>
    <mentions>
      <mention mentionpersonId="{F7B7A60C-86C3-4064-8F91-951DBD05208A}" mentionId="{6C756C8A-2256-4977-9747-27F1667AAB12}" startIndex="0" length="27"/>
    </mentions>
  </threadedComment>
  <threadedComment ref="AK17" dT="2024-10-08T19:10:12.39" personId="{ED2BDD83-1209-448E-BD6B-B19C9CD3359D}" id="{7C4E9B76-34DC-4797-8DB6-8B796F25D1CA}">
    <text>@Juan Camilo Tascón Castaño 
Pendientes y Retos</text>
    <mentions>
      <mention mentionpersonId="{F7B7A60C-86C3-4064-8F91-951DBD05208A}" mentionId="{ACB44D1B-DC42-4B1B-B0D8-B26EE7DF8A26}" startIndex="0" length="27"/>
    </mentions>
  </threadedComment>
  <threadedComment ref="AG18" dT="2024-10-07T19:38:41.10" personId="{ED2BDD83-1209-448E-BD6B-B19C9CD3359D}" id="{7B0A5261-6514-4C0D-9734-B0F3016D510C}">
    <text>@Juan Camilo Tascón Castaño 
¿Para este período no hay evidencias?</text>
    <mentions>
      <mention mentionpersonId="{F7B7A60C-86C3-4064-8F91-951DBD05208A}" mentionId="{6DF9F5C7-9C4B-4820-A238-0F5E442AECFA}" startIndex="0" length="27"/>
    </mentions>
  </threadedComment>
  <threadedComment ref="AJ18" dT="2024-10-03T18:48:41.26" personId="{ED2BDD83-1209-448E-BD6B-B19C9CD3359D}" id="{6B4C1FAF-3D0C-411B-8063-5B3D62A085A2}">
    <text>@Juan Camilo Tascón Castaño 
Pendientes los logros y retos.</text>
    <mentions>
      <mention mentionpersonId="{F7B7A60C-86C3-4064-8F91-951DBD05208A}" mentionId="{F5B1CF88-D4DF-43B3-B4E5-5F4D5E23EC69}" startIndex="0" length="27"/>
    </mentions>
  </threadedComment>
  <threadedComment ref="AK18" dT="2024-10-08T19:10:12.39" personId="{ED2BDD83-1209-448E-BD6B-B19C9CD3359D}" id="{83926752-F7FA-4386-BF41-D98CA6A434C4}">
    <text>@Juan Camilo Tascón Castaño 
Pendientes y Retos</text>
    <mentions>
      <mention mentionpersonId="{F7B7A60C-86C3-4064-8F91-951DBD05208A}" mentionId="{BA57AE08-2107-4115-9B10-7C032246E971}" startIndex="0" length="27"/>
    </mentions>
  </threadedComment>
  <threadedComment ref="AG21" dT="2024-09-30T15:21:08.64" personId="{ED2BDD83-1209-448E-BD6B-B19C9CD3359D}" id="{6894FDE3-7F22-4E72-B357-39BB257897F8}">
    <text>@Adriana Maria Lopez 
Por favor terminar de actualizar.</text>
    <mentions>
      <mention mentionpersonId="{FD3A0A48-A6F6-4053-A3CB-6BCDAD210FB3}" mentionId="{EB5609EB-501C-4764-B3A2-20B19A627600}" startIndex="0" length="20"/>
    </mentions>
  </threadedComment>
  <threadedComment ref="Z28" dT="2024-10-09T22:06:14.67" personId="{ED2BDD83-1209-448E-BD6B-B19C9CD3359D}" id="{011A6DEA-A7E8-4FBB-B939-115E83953EF1}">
    <text>09/10/2024
Acá voy</text>
  </threadedComment>
</ThreadedComments>
</file>

<file path=xl/threadedComments/threadedComment2.xml><?xml version="1.0" encoding="utf-8"?>
<ThreadedComments xmlns="http://schemas.microsoft.com/office/spreadsheetml/2018/threadedcomments" xmlns:x="http://schemas.openxmlformats.org/spreadsheetml/2006/main">
  <threadedComment ref="I31" dT="2024-10-09T22:06:14.67" personId="{ED2BDD83-1209-448E-BD6B-B19C9CD3359D}" id="{9C923DF9-50A7-471F-BAF4-66E5EA0203C1}">
    <text>09/10/2024
Acá voy</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f:/r/sites/CFES/Compartidas/SGI-CGEM/P.%20Plan%20de%20Accion/2024%20.Plan%20de%20Accion/Seguimiento%20PA%202024/T%201/Evidencias/D4%20GInstitucional/C08GAdmin%26Fnn/P7FortOrganizacional/Pr10GAdmin/I12IndPGDoc?csf=1&amp;web=1&amp;e=7fcapp" TargetMode="External"/><Relationship Id="rId18" Type="http://schemas.openxmlformats.org/officeDocument/2006/relationships/hyperlink" Target="../../../../../../../:f:/r/sites/CFES/Compartidas/SGI-CGEM/P.%20Plan%20de%20Accion/2024%20.Plan%20de%20Accion/Seguimiento%20PA%202024/T%201/Evidencias/D4%20GInstitucional/C09GCcional/P7FortOrganizacional/Pr12Cci&#243;nInt%26Ext/I17IndPosicionamiento?csf=1&amp;web=1&amp;e=2kfGod" TargetMode="External"/><Relationship Id="rId26" Type="http://schemas.openxmlformats.org/officeDocument/2006/relationships/hyperlink" Target="../../../../../../../../:f:/r/sites/CFES/Compartidas/SGI-CGEM/P.%20Plan%20de%20Accion/2024%20.Plan%20de%20Accion/Seguimiento%20PA%202024/T%202/Evidencias/D1%20Promoci&#243;nAcceso/C1%20Articulaci&#243;n%20EB-ES-EM/P1%20PlanDeVida/Pr2Formaci&#243;nCapacidades/I3%20%23DocentesAcompa&#241;ados?csf=1&amp;web=1&amp;e=k8Sr2a" TargetMode="External"/><Relationship Id="rId39" Type="http://schemas.openxmlformats.org/officeDocument/2006/relationships/hyperlink" Target="../../../../../../../../:f:/r/sites/CFES/Compartidas/SGI-CGEM/P.%20Plan%20de%20Accion/2024%20.Plan%20de%20Accion/Seguimiento%20PA%202024/T%202/Evidencias/D4%20GInstitucional/C08GAdmin%26Fnn/P7FortOrganizacional/Pr11GFnn/I15ICIContable?csf=1&amp;web=1&amp;e=5cvIUU" TargetMode="External"/><Relationship Id="rId21" Type="http://schemas.openxmlformats.org/officeDocument/2006/relationships/hyperlink" Target="../../../../../../../:f:/r/sites/CFES/Compartidas/SGI-CGEM/P.%20Plan%20de%20Accion/2024%20.Plan%20de%20Accion/Seguimiento%20PA%202024/T%201/Evidencias/D4%20GInstitucional/C11GPlaneaci&#243;n/P07FortOrganizacional/Pr14Planeaci&#243;n/I20IDI?csf=1&amp;web=1&amp;e=l1crvc" TargetMode="External"/><Relationship Id="rId34" Type="http://schemas.openxmlformats.org/officeDocument/2006/relationships/hyperlink" Target="../../../../../../../../:f:/r/sites/CFES/Compartidas/SGI-CGEM/P.%20Plan%20de%20Accion/2024%20.Plan%20de%20Accion/Seguimiento%20PA%202024/T%202/Evidencias/D4%20GInstitucional/C07GInter/P7FortOrganizacional/Pr9Alianzas%26Pptas/I10%23Ali%26Pptas?csf=1&amp;web=1&amp;e=mJc5pU" TargetMode="External"/><Relationship Id="rId42" Type="http://schemas.openxmlformats.org/officeDocument/2006/relationships/hyperlink" Target="../../../../../../../../:f:/r/sites/CFES/Compartidas/SGI-CGEM/P.%20Plan%20de%20Accion/2024%20.Plan%20de%20Accion/Seguimiento%20PA%202024/T%202/Evidencias/D4%20GInstitucional/C10GServCiudadano/P07FortOrganizacional/Pr13ServCiudadano/I18Percepci&#243;nSAalC?csf=1&amp;web=1&amp;e=zkyE4N" TargetMode="External"/><Relationship Id="rId47" Type="http://schemas.openxmlformats.org/officeDocument/2006/relationships/printerSettings" Target="../printerSettings/printerSettings1.bin"/><Relationship Id="rId50" Type="http://schemas.openxmlformats.org/officeDocument/2006/relationships/comments" Target="../comments1.xml"/><Relationship Id="rId7" Type="http://schemas.openxmlformats.org/officeDocument/2006/relationships/hyperlink" Target="../../../../../../../:f:/r/sites/CFES/Compartidas/SGI-CGEM/P.%20Plan%20de%20Accion/2024%20.Plan%20de%20Accion/Seguimiento%20PA%202024/T%201/Evidencias/D2%20TrayectoriasEducativas/C3ApoyoFNN/P3BecasCrEE/Pr5ProgFnn/I6%23BecasCrEE?csf=1&amp;web=1&amp;e=MSgvhn" TargetMode="External"/><Relationship Id="rId2" Type="http://schemas.openxmlformats.org/officeDocument/2006/relationships/hyperlink" Target="../../../../../../../:f:/r/sites/CFES/Compartidas/SGI-CGEM/P.%20Plan%20de%20Accion/2024%20.Plan%20de%20Accion/Seguimiento%20PA%202024/T%201/Evidencias/D1%20Promoci&#243;nAcceso/C1%20Articulaci&#243;n%20EB-ES-EM/P1%20PlanDeVida/Pr2Formaci&#243;nCapacidades/I2%20%23EstAcompa&#241;ados?csf=1&amp;web=1&amp;e=eSvgnT" TargetMode="External"/><Relationship Id="rId16" Type="http://schemas.openxmlformats.org/officeDocument/2006/relationships/hyperlink" Target="../../../../../../../:f:/r/sites/CFES/Compartidas/SGI-CGEM/P.%20Plan%20de%20Accion/2024%20.Plan%20de%20Accion/Seguimiento%20PA%202024/T%201/Evidencias/D4%20GInstitucional/C08GAdmin%26Fnn/P7FortOrganizacional/Pr11GFnn/I15ICIContable?csf=1&amp;web=1&amp;e=gxHhNp" TargetMode="External"/><Relationship Id="rId29" Type="http://schemas.openxmlformats.org/officeDocument/2006/relationships/hyperlink" Target="../../../../../../../../:f:/r/sites/CFES/Compartidas/SGI-CGEM/P.%20Plan%20de%20Accion/2024%20.Plan%20de%20Accion/Seguimiento%20PA%202024/T%202/Evidencias/D2%20TrayectoriasEducativas/C2Or%26As/P2Or%26AS/Pr4OportunidadesSEd/I5%23Actividades?csf=1&amp;web=1&amp;e=dI8l3y" TargetMode="External"/><Relationship Id="rId11" Type="http://schemas.openxmlformats.org/officeDocument/2006/relationships/hyperlink" Target="../../../../../../../:f:/r/sites/CFES/Compartidas/SGI-CGEM/P.%20Plan%20de%20Accion/2024%20.Plan%20de%20Accion/Seguimiento%20PA%202024/T%201/Evidencias/D4%20GInstitucional/C07GInter/P7FortOrganizacional/Pr9Alianzas%26Pptas/I10%23Ali%26Pptas?csf=1&amp;web=1&amp;e=fkdbkK" TargetMode="External"/><Relationship Id="rId24" Type="http://schemas.openxmlformats.org/officeDocument/2006/relationships/hyperlink" Target="../../../../../../../../:f:/r/sites/CFES/Compartidas/SGI-CGEM/P.%20Plan%20de%20Accion/2024%20.Plan%20de%20Accion/Seguimiento%20PA%202024/T%202/Evidencias/D1%20Promoci&#243;nAcceso/C1%20Articulaci&#243;n%20EB-ES-EM/P1%20PlanDeVida/Pr1SemestreCero/I1%20%23Estudiantes?csf=1&amp;web=1&amp;e=aeoD1B" TargetMode="External"/><Relationship Id="rId32" Type="http://schemas.openxmlformats.org/officeDocument/2006/relationships/hyperlink" Target="../../../../../../../../:f:/r/sites/CFES/Compartidas/SGI-CGEM/P.%20Plan%20de%20Accion/2024%20.Plan%20de%20Accion/Seguimiento%20PA%202024/T%202/Evidencias/D3ForTerritorioCTI/C5ForTerritorio/P5ForTerritorio/Pr7IntTerritorio/I8%25EstForTerritorial?csf=1&amp;web=1&amp;e=EM6GaF" TargetMode="External"/><Relationship Id="rId37" Type="http://schemas.openxmlformats.org/officeDocument/2006/relationships/hyperlink" Target="../../../../../../../../:f:/r/sites/CFES/Compartidas/SGI-CGEM/P.%20Plan%20de%20Accion/2024%20.Plan%20de%20Accion/Seguimiento%20PA%202024/T%202/Evidencias/D4%20GInstitucional/C08GAdmin%26Fnn/P7FortOrganizacional/Pr10GAdmin/I13IndTransActiva?csf=1&amp;web=1&amp;e=qSC7OK" TargetMode="External"/><Relationship Id="rId40" Type="http://schemas.openxmlformats.org/officeDocument/2006/relationships/hyperlink" Target="../../../../../../../../:f:/r/sites/CFES/Compartidas/SGI-CGEM/P.%20Plan%20de%20Accion/2024%20.Plan%20de%20Accion/Seguimiento%20PA%202024/T%202/Evidencias/D4%20GInstitucional/C09GCcional/P7FortOrganizacional/Pr12Cci&#243;nInt%26Ext/I16SatisfActCci&#243;nInterna?csf=1&amp;web=1&amp;e=JHxVdy" TargetMode="External"/><Relationship Id="rId45" Type="http://schemas.openxmlformats.org/officeDocument/2006/relationships/hyperlink" Target="../../../../../../../../:f:/r/sites/CFES/Compartidas/SGI-CGEM/P.%20Plan%20de%20Accion/2024%20.Plan%20de%20Accion/Seguimiento%20PA%202024/T%202/Evidencias/D4%20GInstitucional/C12GEv%26Ctrl/P07FortOrganizacional/Pr15Ev%26Ctrl/I21ICI?csf=1&amp;web=1&amp;e=dAhFcI" TargetMode="External"/><Relationship Id="rId5" Type="http://schemas.openxmlformats.org/officeDocument/2006/relationships/hyperlink" Target="../../../../../../../:f:/r/sites/CFES/Compartidas/SGI-CGEM/P.%20Plan%20de%20Accion/2024%20.Plan%20de%20Accion/Seguimiento%20PA%202024/T%201/Evidencias/D2%20TrayectoriasEducativas/C2Or%26As/P2Or%26AS/Pr3PdV/I4%20%23Actividades?csf=1&amp;web=1&amp;e=WVDX4g" TargetMode="External"/><Relationship Id="rId15" Type="http://schemas.openxmlformats.org/officeDocument/2006/relationships/hyperlink" Target="../../../../../../../:f:/r/sites/CFES/Compartidas/SGI-CGEM/P.%20Plan%20de%20Accion/2024%20.Plan%20de%20Accion/Seguimiento%20PA%202024/T%201/Evidencias/D4%20GInstitucional/C08GAdmin%26Fnn/P7FortOrganizacional/Pr10GAdmin/I14IndPIntegridad?csf=1&amp;web=1&amp;e=upAogU" TargetMode="External"/><Relationship Id="rId23" Type="http://schemas.openxmlformats.org/officeDocument/2006/relationships/hyperlink" Target="../../../../../../../:f:/r/sites/CFES/Compartidas/SGI-CGEM/P.%20Plan%20de%20Accion/2024%20.Plan%20de%20Accion/Seguimiento%20PA%202024/T%201/Evidencias/D4%20GInstitucional/C12GEv%26Ctrl/P07FortOrganizacional/Pr15Ev%26Ctrl/I21ICI?csf=1&amp;web=1&amp;e=4mydOs" TargetMode="External"/><Relationship Id="rId28" Type="http://schemas.openxmlformats.org/officeDocument/2006/relationships/hyperlink" Target="../../../../../../../../:f:/r/sites/CFES/Compartidas/SGI-CGEM/P.%20Plan%20de%20Accion/2024%20.Plan%20de%20Accion/Seguimiento%20PA%202024/T%202/Evidencias/D2%20TrayectoriasEducativas/C2Or%26As/P2Or%26AS/Pr3PdV/I4%20%23Actividades?csf=1&amp;web=1&amp;e=7hERrZ" TargetMode="External"/><Relationship Id="rId36" Type="http://schemas.openxmlformats.org/officeDocument/2006/relationships/hyperlink" Target="../../../../../../../../:f:/r/sites/CFES/Compartidas/SGI-CGEM/P.%20Plan%20de%20Accion/2024%20.Plan%20de%20Accion/Seguimiento%20PA%202024/T%202/Evidencias/D4%20GInstitucional/C08GAdmin%26Fnn/P7FortOrganizacional/Pr10GAdmin/I12IndPGDoc?csf=1&amp;web=1&amp;e=nM6IIT" TargetMode="External"/><Relationship Id="rId49" Type="http://schemas.openxmlformats.org/officeDocument/2006/relationships/vmlDrawing" Target="../drawings/vmlDrawing1.vml"/><Relationship Id="rId10" Type="http://schemas.openxmlformats.org/officeDocument/2006/relationships/hyperlink" Target="../../../../../../../:f:/r/sites/CFES/Compartidas/SGI-CGEM/P.%20Plan%20de%20Accion/2024%20.Plan%20de%20Accion/Seguimiento%20PA%202024/T%201/Evidencias/D3ForTerritorioCTI/C6FortCTI/P6FortCTI/Pr8FomentoCTI/I9%23ActFomento?csf=1&amp;web=1&amp;e=daiNLd" TargetMode="External"/><Relationship Id="rId19" Type="http://schemas.openxmlformats.org/officeDocument/2006/relationships/hyperlink" Target="../../../../../../../:f:/r/sites/CFES/Compartidas/SGI-CGEM/P.%20Plan%20de%20Accion/2024%20.Plan%20de%20Accion/Seguimiento%20PA%202024/T%201/Evidencias/D4%20GInstitucional/C10GServCiudadano/P07FortOrganizacional/Pr13ServCiudadano/I18Percepci&#243;nSAalC?csf=1&amp;web=1&amp;e=SUb39O" TargetMode="External"/><Relationship Id="rId31" Type="http://schemas.openxmlformats.org/officeDocument/2006/relationships/hyperlink" Target="../../../../../../../../:f:/r/sites/CFES/Compartidas/SGI-CGEM/P.%20Plan%20de%20Accion/2024%20.Plan%20de%20Accion/Seguimiento%20PA%202024/T%202/Evidencias/D2%20TrayectoriasEducativas/C4FormAc-Hb/P4FormAc-Hb/Pr6DlloHb/I7%23ActFormaci&#243;n?csf=1&amp;web=1&amp;e=ddPBOt" TargetMode="External"/><Relationship Id="rId44" Type="http://schemas.openxmlformats.org/officeDocument/2006/relationships/hyperlink" Target="../../../../../../../../:f:/r/sites/CFES/Compartidas/SGI-CGEM/P.%20Plan%20de%20Accion/2024%20.Plan%20de%20Accion/Seguimiento%20PA%202024/T%202/Evidencias/D4%20GInstitucional/C11GPlaneaci&#243;n/P07FortOrganizacional/Pr14Planeaci&#243;n/I20IDI?csf=1&amp;web=1&amp;e=tKrGnO" TargetMode="External"/><Relationship Id="rId4" Type="http://schemas.openxmlformats.org/officeDocument/2006/relationships/hyperlink" Target="../../../../../../../:f:/r/sites/CFES/Compartidas/SGI-CGEM/P.%20Plan%20de%20Accion/2024%20.Plan%20de%20Accion/Seguimiento%20PA%202024/T%201/Evidencias/D1%20Promoci&#243;nAcceso/C1%20Articulaci&#243;n%20EB-ES-EM/P1%20PlanDeVida/Pr3PdV/I4%20%23Actividades?csf=1&amp;web=1&amp;e=4R0OGF" TargetMode="External"/><Relationship Id="rId9" Type="http://schemas.openxmlformats.org/officeDocument/2006/relationships/hyperlink" Target="../../../../../../../:f:/r/sites/CFES/Compartidas/SGI-CGEM/P.%20Plan%20de%20Accion/2024%20.Plan%20de%20Accion/Seguimiento%20PA%202024/T%201/Evidencias/D3ForTerritorioCTI/C5ForTerritorio/P5ForTerritorio/Pr7IntTerritorio/I8%25EstForTerritorial?csf=1&amp;web=1&amp;e=WDEYjG" TargetMode="External"/><Relationship Id="rId14" Type="http://schemas.openxmlformats.org/officeDocument/2006/relationships/hyperlink" Target="../../../../../../../:f:/r/sites/CFES/Compartidas/SGI-CGEM/P.%20Plan%20de%20Accion/2024%20.Plan%20de%20Accion/Seguimiento%20PA%202024/T%201/Evidencias/D4%20GInstitucional/C08GAdmin%26Fnn/P7FortOrganizacional/Pr10GAdmin/I13IndTransActiva?csf=1&amp;web=1&amp;e=13fenu" TargetMode="External"/><Relationship Id="rId22" Type="http://schemas.openxmlformats.org/officeDocument/2006/relationships/hyperlink" Target="../../../../../../../:f:/r/sites/CFES/Compartidas/SGI-CGEM/P.%20Plan%20de%20Accion/2024%20.Plan%20de%20Accion/Seguimiento%20PA%202024/T%201/Evidencias/D4%20GInstitucional/C12GEv%26Ctrl/P07FortOrganizacional/Pr15Ev%26Ctrl/I21ICI?csf=1&amp;web=1&amp;e=4mydOs" TargetMode="External"/><Relationship Id="rId27" Type="http://schemas.openxmlformats.org/officeDocument/2006/relationships/hyperlink" Target="../../../../../../../../:f:/r/sites/CFES/Compartidas/SGI-CGEM/P.%20Plan%20de%20Accion/2024%20.Plan%20de%20Accion/Seguimiento%20PA%202024/T%202/Evidencias/D1%20Promoci&#243;nAcceso/C1%20Articulaci&#243;n%20EB-ES-EM/P1%20PlanDeVida/Pr3PdV/I4%20%23Actividades?csf=1&amp;web=1&amp;e=t5NeUH" TargetMode="External"/><Relationship Id="rId30" Type="http://schemas.openxmlformats.org/officeDocument/2006/relationships/hyperlink" Target="../../../../../../../../:f:/r/sites/CFES/Compartidas/SGI-CGEM/P.%20Plan%20de%20Accion/2024%20.Plan%20de%20Accion/Seguimiento%20PA%202024/T%202/Evidencias/D2%20TrayectoriasEducativas/C3ApoyoFNN/P3BecasCrEE/Pr5ProgFnn/I6%23BecasCrEE?csf=1&amp;web=1&amp;e=bNTJcC" TargetMode="External"/><Relationship Id="rId35" Type="http://schemas.openxmlformats.org/officeDocument/2006/relationships/hyperlink" Target="../../../../../../../../:f:/r/sites/CFES/Compartidas/SGI-CGEM/P.%20Plan%20de%20Accion/2024%20.Plan%20de%20Accion/Seguimiento%20PA%202024/T%202/Evidencias/D4%20GInstitucional/C08GAdmin%26Fnn/P7FortOrganizacional/Pr10GAdmin/I11IndPTHno?csf=1&amp;web=1&amp;e=tOrmyv" TargetMode="External"/><Relationship Id="rId43" Type="http://schemas.openxmlformats.org/officeDocument/2006/relationships/hyperlink" Target="../../../../../../../../:f:/r/sites/CFES/Compartidas/SGI-CGEM/P.%20Plan%20de%20Accion/2024%20.Plan%20de%20Accion/Seguimiento%20PA%202024/T%202/Evidencias/D4%20GInstitucional/C10GServCiudadano/P07FortOrganizacional/Pr13ServCiudadano/I19IndPServCiudadano?csf=1&amp;web=1&amp;e=pfPSgc" TargetMode="External"/><Relationship Id="rId48" Type="http://schemas.openxmlformats.org/officeDocument/2006/relationships/drawing" Target="../drawings/drawing1.xml"/><Relationship Id="rId8" Type="http://schemas.openxmlformats.org/officeDocument/2006/relationships/hyperlink" Target="../../../../../../../:f:/r/sites/CFES/Compartidas/SGI-CGEM/P.%20Plan%20de%20Accion/2024%20.Plan%20de%20Accion/Seguimiento%20PA%202024/T%201/Evidencias/D2%20TrayectoriasEducativas/C4FormAc-Hb/P4FormAc-Hb/Pr6DlloHb/I7%23ActFormaci&#243;n?csf=1&amp;web=1&amp;e=bmHlQE" TargetMode="External"/><Relationship Id="rId3" Type="http://schemas.openxmlformats.org/officeDocument/2006/relationships/hyperlink" Target="../../../../../../../:f:/r/sites/CFES/Compartidas/SGI-CGEM/P.%20Plan%20de%20Accion/2024%20.Plan%20de%20Accion/Seguimiento%20PA%202024/T%201/Evidencias/D1%20Promoci&#243;nAcceso/C1%20Articulaci&#243;n%20EB-ES-EM/P1%20PlanDeVida/Pr2Formaci&#243;nCapacidades/I3%20%23DocentesAcompa&#241;ados?csf=1&amp;web=1&amp;e=Zo0Cgb" TargetMode="External"/><Relationship Id="rId12" Type="http://schemas.openxmlformats.org/officeDocument/2006/relationships/hyperlink" Target="../../../../../../../:f:/r/sites/CFES/Compartidas/SGI-CGEM/P.%20Plan%20de%20Accion/2024%20.Plan%20de%20Accion/Seguimiento%20PA%202024/T%201/Evidencias/D4%20GInstitucional/C08GAdmin%26Fnn/P7FortOrganizacional/Pr10GAdmin/I11IndPTHno?csf=1&amp;web=1&amp;e=eY11wl" TargetMode="External"/><Relationship Id="rId17" Type="http://schemas.openxmlformats.org/officeDocument/2006/relationships/hyperlink" Target="../../../../../../../:f:/r/sites/CFES/Compartidas/SGI-CGEM/P.%20Plan%20de%20Accion/2024%20.Plan%20de%20Accion/Seguimiento%20PA%202024/T%201/Evidencias/D4%20GInstitucional/C09GCcional/P7FortOrganizacional/Pr12Cci&#243;nInt%26Ext/I16SatisfActCci&#243;nInterna?csf=1&amp;web=1&amp;e=zx8vv4" TargetMode="External"/><Relationship Id="rId25" Type="http://schemas.openxmlformats.org/officeDocument/2006/relationships/hyperlink" Target="../../../../../../../../:f:/r/sites/CFES/Compartidas/SGI-CGEM/P.%20Plan%20de%20Accion/2024%20.Plan%20de%20Accion/Seguimiento%20PA%202024/T%202/Evidencias/D1%20Promoci&#243;nAcceso/C1%20Articulaci&#243;n%20EB-ES-EM/P1%20PlanDeVida/Pr2Formaci&#243;nCapacidades/I2%20%23EstAcompa&#241;ados?csf=1&amp;web=1&amp;e=c6Kspf" TargetMode="External"/><Relationship Id="rId33" Type="http://schemas.openxmlformats.org/officeDocument/2006/relationships/hyperlink" Target="../../../../../../../../:f:/r/sites/CFES/Compartidas/SGI-CGEM/P.%20Plan%20de%20Accion/2024%20.Plan%20de%20Accion/Seguimiento%20PA%202024/T%202/Evidencias/D3ForTerritorioCTI/C6FortCTI/P6FortCTI/Pr8FomentoCTI/I9%23ActFomento?csf=1&amp;web=1&amp;e=qPptaC" TargetMode="External"/><Relationship Id="rId38" Type="http://schemas.openxmlformats.org/officeDocument/2006/relationships/hyperlink" Target="../../../../../../../../:f:/r/sites/CFES/Compartidas/SGI-CGEM/P.%20Plan%20de%20Accion/2024%20.Plan%20de%20Accion/Seguimiento%20PA%202024/T%202/Evidencias/D4%20GInstitucional/C08GAdmin%26Fnn/P7FortOrganizacional/Pr10GAdmin/I14IndPIntegridad?csf=1&amp;web=1&amp;e=TXkPjM" TargetMode="External"/><Relationship Id="rId46" Type="http://schemas.openxmlformats.org/officeDocument/2006/relationships/hyperlink" Target="../../../../../../../../:f:/r/sites/CFES/Compartidas/SGI-CGEM/P.%20Plan%20de%20Accion/2024%20.Plan%20de%20Accion/Seguimiento%20PA%202024/T%202/Evidencias/D4%20GInstitucional/C13GTIC/P07FortOrganizacional/Pr16Modernizaci&#243;nTIC/I22AvanceProcesos?csf=1&amp;web=1&amp;e=vZYdQe" TargetMode="External"/><Relationship Id="rId20" Type="http://schemas.openxmlformats.org/officeDocument/2006/relationships/hyperlink" Target="../../../../../../../:f:/r/sites/CFES/Compartidas/SGI-CGEM/P.%20Plan%20de%20Accion/2024%20.Plan%20de%20Accion/Seguimiento%20PA%202024/T%201/Evidencias/D4%20GInstitucional/C10GServCiudadano/P07FortOrganizacional/Pr13ServCiudadano/I19IndPServCiudadano?csf=1&amp;web=1&amp;e=zKAWHH" TargetMode="External"/><Relationship Id="rId41" Type="http://schemas.openxmlformats.org/officeDocument/2006/relationships/hyperlink" Target="../../../../../../../../:f:/r/sites/CFES/Compartidas/SGI-CGEM/P.%20Plan%20de%20Accion/2024%20.Plan%20de%20Accion/Seguimiento%20PA%202024/T%202/Evidencias/D4%20GInstitucional/C09GCcional/P7FortOrganizacional/Pr12Cci&#243;nInt%26Ext/I17IndPosicionamiento?csf=1&amp;web=1&amp;e=dBmzy2" TargetMode="External"/><Relationship Id="rId1" Type="http://schemas.openxmlformats.org/officeDocument/2006/relationships/hyperlink" Target="../../../../../../../:f:/r/sites/CFES/Compartidas/SGI-CGEM/P.%20Plan%20de%20Accion/2024%20.Plan%20de%20Accion/Seguimiento%20PA%202024/T%201/Evidencias/D1%20Promoci&#243;nAcceso/C1%20Articulaci&#243;n%20EB-ES-EM/P1%20PlanDeVida/Pr1SemestreCero/I1%20%23Estudiantes?csf=1&amp;web=1&amp;e=HRKQqt" TargetMode="External"/><Relationship Id="rId6" Type="http://schemas.openxmlformats.org/officeDocument/2006/relationships/hyperlink" Target="../../../../../../../:f:/r/sites/CFES/Compartidas/SGI-CGEM/P.%20Plan%20de%20Accion/2024%20.Plan%20de%20Accion/Seguimiento%20PA%202024/T%201/Evidencias/D2%20TrayectoriasEducativas/C2Or%26As/P2Or%26AS/Pr4OportunidadesSEd/I5%23Actividades?csf=1&amp;web=1&amp;e=57JXY0"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f:/r/sites/CFES/Compartidas/SGI-CGEM/P.%20Plan%20de%20Accion/2024%20.Plan%20de%20Accion/Seguimiento%20PA%202024/T%202/Evidencias/D1%20Promoci&#243;nAcceso/C1%20Articulaci&#243;n%20EB-ES-EM/P1%20PlanDeVida/Pr2Formaci&#243;nCapacidades/I3%20%23DocentesAcompa&#241;ados?csf=1&amp;web=1&amp;e=k8Sr2a" TargetMode="External"/><Relationship Id="rId21" Type="http://schemas.openxmlformats.org/officeDocument/2006/relationships/hyperlink" Target="../../../../../../../:f:/r/sites/CFES/Compartidas/SGI-CGEM/P.%20Plan%20de%20Accion/2024%20.Plan%20de%20Accion/Seguimiento%20PA%202024/T%201/Evidencias/D4%20GInstitucional/C11GPlaneaci&#243;n/P07FortOrganizacional/Pr14Planeaci&#243;n/I20IDI?csf=1&amp;web=1&amp;e=l1crvc" TargetMode="External"/><Relationship Id="rId42" Type="http://schemas.openxmlformats.org/officeDocument/2006/relationships/hyperlink" Target="../../../../../../../../:f:/r/sites/CFES/Compartidas/SGI-CGEM/P.%20Plan%20de%20Accion/2024%20.Plan%20de%20Accion/Seguimiento%20PA%202024/T%202/Evidencias/D4%20GInstitucional/C10GServCiudadano/P07FortOrganizacional/Pr13ServCiudadano/I18Percepci&#243;nSAalC?csf=1&amp;web=1&amp;e=zkyE4N" TargetMode="External"/><Relationship Id="rId47" Type="http://schemas.openxmlformats.org/officeDocument/2006/relationships/hyperlink" Target="../../../../../../../../:f:/r/sites/CFES/Compartidas/SGI-CGEM/P.%20Plan%20de%20Accion/2024%20.Plan%20de%20Accion/4.%20Seguimiento%20Plan%20Acci%C3%B3n%20T4/Evidencias%20T4/D1.Promoci%C3%B3nAcceso/1.1%20%20Articulaci%C3%B3nEducacion/P1%20PlanDeVida/Pr1SemestreCero/I1%20%23Estudiantes?csf=1&amp;web=1&amp;e=EsY5me" TargetMode="External"/><Relationship Id="rId63" Type="http://schemas.openxmlformats.org/officeDocument/2006/relationships/hyperlink" Target="../../../../../../../../:f:/r/sites/CFES/Compartidas/SGI-CGEM/P.%20Plan%20de%20Accion/2024%20.Plan%20de%20Accion/4.%20Seguimiento%20Plan%20Acci%C3%B3n%20T4/Evidencias%20T4/D4%20.G_Institucional/4.3%20Gcomunicacional/P7FortOrganizacional/Pr12Cci%C3%B3nInt%26Ext/I17IndPosicionamiento?csf=1&amp;web=1&amp;e=jbWXHA" TargetMode="External"/><Relationship Id="rId68" Type="http://schemas.openxmlformats.org/officeDocument/2006/relationships/hyperlink" Target="../../../../../../../../:f:/r/sites/CFES/Compartidas/SGI-CGEM/P.%20Plan%20de%20Accion/2024%20.Plan%20de%20Accion/4.%20Seguimiento%20Plan%20Acci%C3%B3n%20T4/Evidencias%20T4/D4%20.G_Institucional/4.7_GTIC/P07FortOrganizacional/Pr16Modernizaci%C3%B3nTIC/I22AvanceProcesos?csf=1&amp;web=1&amp;e=M4f0O6" TargetMode="External"/><Relationship Id="rId2" Type="http://schemas.openxmlformats.org/officeDocument/2006/relationships/hyperlink" Target="../../../../../../../:f:/r/sites/CFES/Compartidas/SGI-CGEM/P.%20Plan%20de%20Accion/2024%20.Plan%20de%20Accion/Seguimiento%20PA%202024/T%201/Evidencias/D1%20Promoci&#243;nAcceso/C1%20Articulaci&#243;n%20EB-ES-EM/P1%20PlanDeVida/Pr2Formaci&#243;nCapacidades/I2%20%23EstAcompa&#241;ados?csf=1&amp;web=1&amp;e=eSvgnT" TargetMode="External"/><Relationship Id="rId16" Type="http://schemas.openxmlformats.org/officeDocument/2006/relationships/hyperlink" Target="../../../../../../../:f:/r/sites/CFES/Compartidas/SGI-CGEM/P.%20Plan%20de%20Accion/2024%20.Plan%20de%20Accion/Seguimiento%20PA%202024/T%201/Evidencias/D4%20GInstitucional/C08GAdmin%26Fnn/P7FortOrganizacional/Pr11GFnn/I15ICIContable?csf=1&amp;web=1&amp;e=gxHhNp" TargetMode="External"/><Relationship Id="rId29" Type="http://schemas.openxmlformats.org/officeDocument/2006/relationships/hyperlink" Target="../../../../../../../../:f:/r/sites/CFES/Compartidas/SGI-CGEM/P.%20Plan%20de%20Accion/2024%20.Plan%20de%20Accion/Seguimiento%20PA%202024/T%202/Evidencias/D2%20TrayectoriasEducativas/C2Or%26As/P2Or%26AS/Pr4OportunidadesSEd/I5%23Actividades?csf=1&amp;web=1&amp;e=dI8l3y" TargetMode="External"/><Relationship Id="rId11" Type="http://schemas.openxmlformats.org/officeDocument/2006/relationships/hyperlink" Target="../../../../../../../:f:/r/sites/CFES/Compartidas/SGI-CGEM/P.%20Plan%20de%20Accion/2024%20.Plan%20de%20Accion/Seguimiento%20PA%202024/T%201/Evidencias/D4%20GInstitucional/C07GInter/P7FortOrganizacional/Pr9Alianzas%26Pptas/I10%23Ali%26Pptas?csf=1&amp;web=1&amp;e=fkdbkK" TargetMode="External"/><Relationship Id="rId24" Type="http://schemas.openxmlformats.org/officeDocument/2006/relationships/hyperlink" Target="../../../../../../../../:f:/r/sites/CFES/Compartidas/SGI-CGEM/P.%20Plan%20de%20Accion/2024%20.Plan%20de%20Accion/Seguimiento%20PA%202024/T%202/Evidencias/D1%20Promoci&#243;nAcceso/C1%20Articulaci&#243;n%20EB-ES-EM/P1%20PlanDeVida/Pr1SemestreCero/I1%20%23Estudiantes?csf=1&amp;web=1&amp;e=aeoD1B" TargetMode="External"/><Relationship Id="rId32" Type="http://schemas.openxmlformats.org/officeDocument/2006/relationships/hyperlink" Target="../../../../../../../../:f:/r/sites/CFES/Compartidas/SGI-CGEM/P.%20Plan%20de%20Accion/2024%20.Plan%20de%20Accion/Seguimiento%20PA%202024/T%202/Evidencias/D3ForTerritorioCTI/C5ForTerritorio/P5ForTerritorio/Pr7IntTerritorio/I8%25EstForTerritorial?csf=1&amp;web=1&amp;e=EM6GaF" TargetMode="External"/><Relationship Id="rId37" Type="http://schemas.openxmlformats.org/officeDocument/2006/relationships/hyperlink" Target="../../../../../../../../:f:/r/sites/CFES/Compartidas/SGI-CGEM/P.%20Plan%20de%20Accion/2024%20.Plan%20de%20Accion/Seguimiento%20PA%202024/T%202/Evidencias/D4%20GInstitucional/C08GAdmin%26Fnn/P7FortOrganizacional/Pr10GAdmin/I13IndTransActiva?csf=1&amp;web=1&amp;e=qSC7OK" TargetMode="External"/><Relationship Id="rId40" Type="http://schemas.openxmlformats.org/officeDocument/2006/relationships/hyperlink" Target="../../../../../../../../:f:/r/sites/CFES/Compartidas/SGI-CGEM/P.%20Plan%20de%20Accion/2024%20.Plan%20de%20Accion/Seguimiento%20PA%202024/T%202/Evidencias/D4%20GInstitucional/C09GCcional/P7FortOrganizacional/Pr12Cci&#243;nInt%26Ext/I16SatisfActCci&#243;nInterna?csf=1&amp;web=1&amp;e=JHxVdy" TargetMode="External"/><Relationship Id="rId45" Type="http://schemas.openxmlformats.org/officeDocument/2006/relationships/hyperlink" Target="../../../../../../../../:f:/r/sites/CFES/Compartidas/SGI-CGEM/P.%20Plan%20de%20Accion/2024%20.Plan%20de%20Accion/Seguimiento%20PA%202024/T%202/Evidencias/D4%20GInstitucional/C12GEv%26Ctrl/P07FortOrganizacional/Pr15Ev%26Ctrl/I21ICI?csf=1&amp;web=1&amp;e=dAhFcI" TargetMode="External"/><Relationship Id="rId53" Type="http://schemas.openxmlformats.org/officeDocument/2006/relationships/hyperlink" Target="../../../../../../../../:f:/r/sites/CFES/Compartidas/SGI-CGEM/P.%20Plan%20de%20Accion/2024%20.Plan%20de%20Accion/4.%20Seguimiento%20Plan%20Acci%C3%B3n%20T4/Evidencias%20T4/D2.TrayectoriasEducativas/2.3%20Formacion%20Academica/P4FormAc-Hb/Pr6DlloHb/I7%23ActFormaci%C3%B3n?csf=1&amp;web=1&amp;e=cDPnDJ" TargetMode="External"/><Relationship Id="rId58" Type="http://schemas.openxmlformats.org/officeDocument/2006/relationships/hyperlink" Target="../../../../../../../../:f:/r/sites/CFES/Compartidas/SGI-CGEM/P.%20Plan%20de%20Accion/2024%20.Plan%20de%20Accion/4.%20Seguimiento%20Plan%20Acci%C3%B3n%20T4/Evidencias%20T4/D4%20.G_Institucional/4.2%20GAdmtva%20y%20Fin/P7FortOrganizacional/Pr10GAdmin/I12IndPGDoc?csf=1&amp;web=1&amp;e=lkVth0" TargetMode="External"/><Relationship Id="rId66" Type="http://schemas.openxmlformats.org/officeDocument/2006/relationships/hyperlink" Target="../../../../../../../../:f:/r/sites/CFES/Compartidas/SGI-CGEM/P.%20Plan%20de%20Accion/2024%20.Plan%20de%20Accion/4.%20Seguimiento%20Plan%20Acci%C3%B3n%20T4/Evidencias%20T4/D4%20.G_Institucional/4.5%20GPlaneacion/P07FortOrganizacional/Pr14Planeaci%C3%B3n/I20IDI?csf=1&amp;web=1&amp;e=AQF2rI" TargetMode="External"/><Relationship Id="rId74" Type="http://schemas.microsoft.com/office/2017/10/relationships/threadedComment" Target="../threadedComments/threadedComment1.xml"/><Relationship Id="rId5" Type="http://schemas.openxmlformats.org/officeDocument/2006/relationships/hyperlink" Target="../../../../../../../:f:/r/sites/CFES/Compartidas/SGI-CGEM/P.%20Plan%20de%20Accion/2024%20.Plan%20de%20Accion/Seguimiento%20PA%202024/T%201/Evidencias/D2%20TrayectoriasEducativas/C2Or%26As/P2Or%26AS/Pr3PdV/I4%20%23Actividades?csf=1&amp;web=1&amp;e=WVDX4g" TargetMode="External"/><Relationship Id="rId61" Type="http://schemas.openxmlformats.org/officeDocument/2006/relationships/hyperlink" Target="../../../../../../../../:f:/r/sites/CFES/Compartidas/SGI-CGEM/P.%20Plan%20de%20Accion/2024%20.Plan%20de%20Accion/4.%20Seguimiento%20Plan%20Acci%C3%B3n%20T4/Evidencias%20T4/D4%20.G_Institucional/4.2%20GAdmtva%20y%20Fin/P7FortOrganizacional/Pr11GFnn/I15ICIContable?csf=1&amp;web=1&amp;e=61hGBa" TargetMode="External"/><Relationship Id="rId19" Type="http://schemas.openxmlformats.org/officeDocument/2006/relationships/hyperlink" Target="../../../../../../../:f:/r/sites/CFES/Compartidas/SGI-CGEM/P.%20Plan%20de%20Accion/2024%20.Plan%20de%20Accion/Seguimiento%20PA%202024/T%201/Evidencias/D4%20GInstitucional/C10GServCiudadano/P07FortOrganizacional/Pr13ServCiudadano/I18Percepci&#243;nSAalC?csf=1&amp;web=1&amp;e=SUb39O" TargetMode="External"/><Relationship Id="rId14" Type="http://schemas.openxmlformats.org/officeDocument/2006/relationships/hyperlink" Target="../../../../../../../:f:/r/sites/CFES/Compartidas/SGI-CGEM/P.%20Plan%20de%20Accion/2024%20.Plan%20de%20Accion/Seguimiento%20PA%202024/T%201/Evidencias/D4%20GInstitucional/C08GAdmin%26Fnn/P7FortOrganizacional/Pr10GAdmin/I13IndTransActiva?csf=1&amp;web=1&amp;e=13fenu" TargetMode="External"/><Relationship Id="rId22" Type="http://schemas.openxmlformats.org/officeDocument/2006/relationships/hyperlink" Target="../../../../../../../:f:/r/sites/CFES/Compartidas/SGI-CGEM/P.%20Plan%20de%20Accion/2024%20.Plan%20de%20Accion/Seguimiento%20PA%202024/T%201/Evidencias/D4%20GInstitucional/C12GEv%26Ctrl/P07FortOrganizacional/Pr15Ev%26Ctrl/I21ICI?csf=1&amp;web=1&amp;e=4mydOs" TargetMode="External"/><Relationship Id="rId27" Type="http://schemas.openxmlformats.org/officeDocument/2006/relationships/hyperlink" Target="../../../../../../../../:f:/r/sites/CFES/Compartidas/SGI-CGEM/P.%20Plan%20de%20Accion/2024%20.Plan%20de%20Accion/Seguimiento%20PA%202024/T%202/Evidencias/D1%20Promoci&#243;nAcceso/C1%20Articulaci&#243;n%20EB-ES-EM/P1%20PlanDeVida/Pr3PdV/I4%20%23Actividades?csf=1&amp;web=1&amp;e=t5NeUH" TargetMode="External"/><Relationship Id="rId30" Type="http://schemas.openxmlformats.org/officeDocument/2006/relationships/hyperlink" Target="../../../../../../../../:f:/r/sites/CFES/Compartidas/SGI-CGEM/P.%20Plan%20de%20Accion/2024%20.Plan%20de%20Accion/Seguimiento%20PA%202024/T%202/Evidencias/D2%20TrayectoriasEducativas/C3ApoyoFNN/P3BecasCrEE/Pr5ProgFnn/I6%23BecasCrEE?csf=1&amp;web=1&amp;e=bNTJcC" TargetMode="External"/><Relationship Id="rId35" Type="http://schemas.openxmlformats.org/officeDocument/2006/relationships/hyperlink" Target="../../../../../../../../:f:/r/sites/CFES/Compartidas/SGI-CGEM/P.%20Plan%20de%20Accion/2024%20.Plan%20de%20Accion/Seguimiento%20PA%202024/T%202/Evidencias/D4%20GInstitucional/C08GAdmin%26Fnn/P7FortOrganizacional/Pr10GAdmin/I11IndPTHno?csf=1&amp;web=1&amp;e=tOrmyv" TargetMode="External"/><Relationship Id="rId43" Type="http://schemas.openxmlformats.org/officeDocument/2006/relationships/hyperlink" Target="../../../../../../../../:f:/r/sites/CFES/Compartidas/SGI-CGEM/P.%20Plan%20de%20Accion/2024%20.Plan%20de%20Accion/Seguimiento%20PA%202024/T%202/Evidencias/D4%20GInstitucional/C10GServCiudadano/P07FortOrganizacional/Pr13ServCiudadano/I19IndPServCiudadano?csf=1&amp;web=1&amp;e=pfPSgc" TargetMode="External"/><Relationship Id="rId48" Type="http://schemas.openxmlformats.org/officeDocument/2006/relationships/hyperlink" Target="../../../../../../../../:f:/r/sites/CFES/Compartidas/SGI-CGEM/P.%20Plan%20de%20Accion/2024%20.Plan%20de%20Accion/4.%20Seguimiento%20Plan%20Acci%C3%B3n%20T4/Evidencias%20T4/D1.Promoci%C3%B3nAcceso/1.1%20%20Articulaci%C3%B3nEducacion/P1%20PlanDeVida/Pr2Formaci%C3%B3nCapacidades/I2%20%23EstAcompa%C3%B1ados?csf=1&amp;web=1&amp;e=IVmcDV" TargetMode="External"/><Relationship Id="rId56" Type="http://schemas.openxmlformats.org/officeDocument/2006/relationships/hyperlink" Target="../../../../../../../../:f:/r/sites/CFES/Compartidas/SGI-CGEM/P.%20Plan%20de%20Accion/2024%20.Plan%20de%20Accion/4.%20Seguimiento%20Plan%20Acci%C3%B3n%20T4/Evidencias%20T4/D4%20.G_Institucional/4.1%20G_intersinstucional/P7FortOrganizacional/Pr9Alianzas%26Pptas/I10%23Ali%26Pptas?csf=1&amp;web=1&amp;e=qb8876" TargetMode="External"/><Relationship Id="rId64" Type="http://schemas.openxmlformats.org/officeDocument/2006/relationships/hyperlink" Target="../../../../../../../../:f:/r/sites/CFES/Compartidas/SGI-CGEM/P.%20Plan%20de%20Accion/2024%20.Plan%20de%20Accion/4.%20Seguimiento%20Plan%20Acci%C3%B3n%20T4/Evidencias%20T4/D4%20.G_Institucional/4.4%20%20GServicioCiudadano/P07FortOrganizacional/Pr13ServCiudadano/I18Percepci%C3%B3nSAalC?csf=1&amp;web=1&amp;e=Itfi1M" TargetMode="External"/><Relationship Id="rId69" Type="http://schemas.openxmlformats.org/officeDocument/2006/relationships/hyperlink" Target="../../../../../../../../:f:/r/sites/CFES/Compartidas/SGI-CGEM/P.%20Plan%20de%20Accion/2024%20.Plan%20de%20Accion/4.%20Seguimiento%20Plan%20Acci%C3%B3n%20T4/Evidencias%20T4/D1.Promoci%C3%B3nAcceso/1.1%20%20Articulaci%C3%B3nEducacion/P1%20PlanDeVida/Pr3PdV/I4%20%23Actividades?csf=1&amp;web=1&amp;e=l6ddKo" TargetMode="External"/><Relationship Id="rId8" Type="http://schemas.openxmlformats.org/officeDocument/2006/relationships/hyperlink" Target="../../../../../../../:f:/r/sites/CFES/Compartidas/SGI-CGEM/P.%20Plan%20de%20Accion/2024%20.Plan%20de%20Accion/Seguimiento%20PA%202024/T%201/Evidencias/D2%20TrayectoriasEducativas/C4FormAc-Hb/P4FormAc-Hb/Pr6DlloHb/I7%23ActFormaci&#243;n?csf=1&amp;web=1&amp;e=bmHlQE" TargetMode="External"/><Relationship Id="rId51" Type="http://schemas.openxmlformats.org/officeDocument/2006/relationships/hyperlink" Target="../../../../../../../../:f:/r/sites/CFES/Compartidas/SGI-CGEM/P.%20Plan%20de%20Accion/2024%20.Plan%20de%20Accion/4.%20Seguimiento%20Plan%20Acci%C3%B3n%20T4/Evidencias%20T4/D2.TrayectoriasEducativas/2.1Orientaci%C3%B3nyasesoramiento/P2Or%26AS/Pr4OportunidadesSEd/I5%23Actividades?csf=1&amp;web=1&amp;e=R1InSo" TargetMode="External"/><Relationship Id="rId72" Type="http://schemas.openxmlformats.org/officeDocument/2006/relationships/vmlDrawing" Target="../drawings/vmlDrawing2.vml"/><Relationship Id="rId3" Type="http://schemas.openxmlformats.org/officeDocument/2006/relationships/hyperlink" Target="../../../../../../../:f:/r/sites/CFES/Compartidas/SGI-CGEM/P.%20Plan%20de%20Accion/2024%20.Plan%20de%20Accion/Seguimiento%20PA%202024/T%201/Evidencias/D1%20Promoci&#243;nAcceso/C1%20Articulaci&#243;n%20EB-ES-EM/P1%20PlanDeVida/Pr2Formaci&#243;nCapacidades/I3%20%23DocentesAcompa&#241;ados?csf=1&amp;web=1&amp;e=Zo0Cgb" TargetMode="External"/><Relationship Id="rId12" Type="http://schemas.openxmlformats.org/officeDocument/2006/relationships/hyperlink" Target="../../../../../../../:f:/r/sites/CFES/Compartidas/SGI-CGEM/P.%20Plan%20de%20Accion/2024%20.Plan%20de%20Accion/Seguimiento%20PA%202024/T%201/Evidencias/D4%20GInstitucional/C08GAdmin%26Fnn/P7FortOrganizacional/Pr10GAdmin/I11IndPTHno?csf=1&amp;web=1&amp;e=eY11wl" TargetMode="External"/><Relationship Id="rId17" Type="http://schemas.openxmlformats.org/officeDocument/2006/relationships/hyperlink" Target="../../../../../../../:f:/r/sites/CFES/Compartidas/SGI-CGEM/P.%20Plan%20de%20Accion/2024%20.Plan%20de%20Accion/Seguimiento%20PA%202024/T%201/Evidencias/D4%20GInstitucional/C09GCcional/P7FortOrganizacional/Pr12Cci&#243;nInt%26Ext/I16SatisfActCci&#243;nInterna?csf=1&amp;web=1&amp;e=zx8vv4" TargetMode="External"/><Relationship Id="rId25" Type="http://schemas.openxmlformats.org/officeDocument/2006/relationships/hyperlink" Target="../../../../../../../../:f:/r/sites/CFES/Compartidas/SGI-CGEM/P.%20Plan%20de%20Accion/2024%20.Plan%20de%20Accion/Seguimiento%20PA%202024/T%202/Evidencias/D1%20Promoci&#243;nAcceso/C1%20Articulaci&#243;n%20EB-ES-EM/P1%20PlanDeVida/Pr2Formaci&#243;nCapacidades/I2%20%23EstAcompa&#241;ados?csf=1&amp;web=1&amp;e=c6Kspf" TargetMode="External"/><Relationship Id="rId33" Type="http://schemas.openxmlformats.org/officeDocument/2006/relationships/hyperlink" Target="../../../../../../../../:f:/r/sites/CFES/Compartidas/SGI-CGEM/P.%20Plan%20de%20Accion/2024%20.Plan%20de%20Accion/Seguimiento%20PA%202024/T%202/Evidencias/D3ForTerritorioCTI/C6FortCTI/P6FortCTI/Pr8FomentoCTI/I9%23ActFomento?csf=1&amp;web=1&amp;e=qPptaC" TargetMode="External"/><Relationship Id="rId38" Type="http://schemas.openxmlformats.org/officeDocument/2006/relationships/hyperlink" Target="../../../../../../../../:f:/r/sites/CFES/Compartidas/SGI-CGEM/P.%20Plan%20de%20Accion/2024%20.Plan%20de%20Accion/Seguimiento%20PA%202024/T%202/Evidencias/D4%20GInstitucional/C08GAdmin%26Fnn/P7FortOrganizacional/Pr10GAdmin/I14IndPIntegridad?csf=1&amp;web=1&amp;e=TXkPjM" TargetMode="External"/><Relationship Id="rId46" Type="http://schemas.openxmlformats.org/officeDocument/2006/relationships/hyperlink" Target="../../../../../../../../:f:/r/sites/CFES/Compartidas/SGI-CGEM/P.%20Plan%20de%20Accion/2024%20.Plan%20de%20Accion/Seguimiento%20PA%202024/T%202/Evidencias/D4%20GInstitucional/C13GTIC/P07FortOrganizacional/Pr16Modernizaci&#243;nTIC/I22AvanceProcesos?csf=1&amp;web=1&amp;e=vZYdQe" TargetMode="External"/><Relationship Id="rId59" Type="http://schemas.openxmlformats.org/officeDocument/2006/relationships/hyperlink" Target="../../../../../../../../:f:/r/sites/CFES/Compartidas/SGI-CGEM/P.%20Plan%20de%20Accion/2024%20.Plan%20de%20Accion/4.%20Seguimiento%20Plan%20Acci%C3%B3n%20T4/Evidencias%20T4/D4%20.G_Institucional/4.2%20GAdmtva%20y%20Fin/P7FortOrganizacional/Pr10GAdmin/I13IndTransActiva?csf=1&amp;web=1&amp;e=0emtsQ" TargetMode="External"/><Relationship Id="rId67" Type="http://schemas.openxmlformats.org/officeDocument/2006/relationships/hyperlink" Target="../../../../../../../../:f:/r/sites/CFES/Compartidas/SGI-CGEM/P.%20Plan%20de%20Accion/2024%20.Plan%20de%20Accion/4.%20Seguimiento%20Plan%20Acci%C3%B3n%20T4/Evidencias%20T4/D4%20.G_Institucional/4.6%20G%20Evaluacionycontrol/P07FortOrganizacional/Pr15Ev%26Ctrl/I21ICI?csf=1&amp;web=1&amp;e=hw3244" TargetMode="External"/><Relationship Id="rId20" Type="http://schemas.openxmlformats.org/officeDocument/2006/relationships/hyperlink" Target="../../../../../../../:f:/r/sites/CFES/Compartidas/SGI-CGEM/P.%20Plan%20de%20Accion/2024%20.Plan%20de%20Accion/Seguimiento%20PA%202024/T%201/Evidencias/D4%20GInstitucional/C10GServCiudadano/P07FortOrganizacional/Pr13ServCiudadano/I19IndPServCiudadano?csf=1&amp;web=1&amp;e=zKAWHH" TargetMode="External"/><Relationship Id="rId41" Type="http://schemas.openxmlformats.org/officeDocument/2006/relationships/hyperlink" Target="../../../../../../../../:f:/r/sites/CFES/Compartidas/SGI-CGEM/P.%20Plan%20de%20Accion/2024%20.Plan%20de%20Accion/Seguimiento%20PA%202024/T%202/Evidencias/D4%20GInstitucional/C09GCcional/P7FortOrganizacional/Pr12Cci&#243;nInt%26Ext/I17IndPosicionamiento?csf=1&amp;web=1&amp;e=dBmzy2" TargetMode="External"/><Relationship Id="rId54" Type="http://schemas.openxmlformats.org/officeDocument/2006/relationships/hyperlink" Target="../../../../../../../../:f:/r/sites/CFES/Compartidas/SGI-CGEM/P.%20Plan%20de%20Accion/2024%20.Plan%20de%20Accion/4.%20Seguimiento%20Plan%20Acci%C3%B3n%20T4/Evidencias%20T4/D3.FortalecimientoTerritorial/3.1%20Fortalecimientoterritorial/P5ForTerritorio/Pr7IntTerritorio/I8%25EstForTerritorial?csf=1&amp;web=1&amp;e=Pu4RRK" TargetMode="External"/><Relationship Id="rId62" Type="http://schemas.openxmlformats.org/officeDocument/2006/relationships/hyperlink" Target="../../../../../../../../:f:/r/sites/CFES/Compartidas/SGI-CGEM/P.%20Plan%20de%20Accion/2024%20.Plan%20de%20Accion/4.%20Seguimiento%20Plan%20Acci%C3%B3n%20T4/Evidencias%20T4/D4%20.G_Institucional/4.3%20Gcomunicacional/P7FortOrganizacional/Pr12Cci%C3%B3nInt%26Ext/I16SatisfActCci%C3%B3nInterna?csf=1&amp;web=1&amp;e=mCh6Y3" TargetMode="External"/><Relationship Id="rId70" Type="http://schemas.openxmlformats.org/officeDocument/2006/relationships/printerSettings" Target="../printerSettings/printerSettings2.bin"/><Relationship Id="rId75" Type="http://schemas.microsoft.com/office/2019/04/relationships/documenttask" Target="../documenttasks/documenttask1.xml"/><Relationship Id="rId1" Type="http://schemas.openxmlformats.org/officeDocument/2006/relationships/hyperlink" Target="../../../../../../../:f:/r/sites/CFES/Compartidas/SGI-CGEM/P.%20Plan%20de%20Accion/2024%20.Plan%20de%20Accion/Seguimiento%20PA%202024/T%201/Evidencias/D1%20Promoci&#243;nAcceso/C1%20Articulaci&#243;n%20EB-ES-EM/P1%20PlanDeVida/Pr1SemestreCero/I1%20%23Estudiantes?csf=1&amp;web=1&amp;e=HRKQqt" TargetMode="External"/><Relationship Id="rId6" Type="http://schemas.openxmlformats.org/officeDocument/2006/relationships/hyperlink" Target="../../../../../../../:f:/r/sites/CFES/Compartidas/SGI-CGEM/P.%20Plan%20de%20Accion/2024%20.Plan%20de%20Accion/Seguimiento%20PA%202024/T%201/Evidencias/D2%20TrayectoriasEducativas/C2Or%26As/P2Or%26AS/Pr4OportunidadesSEd/I5%23Actividades?csf=1&amp;web=1&amp;e=57JXY0" TargetMode="External"/><Relationship Id="rId15" Type="http://schemas.openxmlformats.org/officeDocument/2006/relationships/hyperlink" Target="../../../../../../../:f:/r/sites/CFES/Compartidas/SGI-CGEM/P.%20Plan%20de%20Accion/2024%20.Plan%20de%20Accion/Seguimiento%20PA%202024/T%201/Evidencias/D4%20GInstitucional/C08GAdmin%26Fnn/P7FortOrganizacional/Pr10GAdmin/I14IndPIntegridad?csf=1&amp;web=1&amp;e=upAogU" TargetMode="External"/><Relationship Id="rId23" Type="http://schemas.openxmlformats.org/officeDocument/2006/relationships/hyperlink" Target="../../../../../../../:f:/r/sites/CFES/Compartidas/SGI-CGEM/P.%20Plan%20de%20Accion/2024%20.Plan%20de%20Accion/Seguimiento%20PA%202024/T%201/Evidencias/D4%20GInstitucional/C12GEv%26Ctrl/P07FortOrganizacional/Pr15Ev%26Ctrl/I21ICI?csf=1&amp;web=1&amp;e=4mydOs" TargetMode="External"/><Relationship Id="rId28" Type="http://schemas.openxmlformats.org/officeDocument/2006/relationships/hyperlink" Target="../../../../../../../../:f:/r/sites/CFES/Compartidas/SGI-CGEM/P.%20Plan%20de%20Accion/2024%20.Plan%20de%20Accion/Seguimiento%20PA%202024/T%202/Evidencias/D2%20TrayectoriasEducativas/C2Or%26As/P2Or%26AS/Pr3PdV/I4%20%23Actividades?csf=1&amp;web=1&amp;e=7hERrZ" TargetMode="External"/><Relationship Id="rId36" Type="http://schemas.openxmlformats.org/officeDocument/2006/relationships/hyperlink" Target="../../../../../../../../:f:/r/sites/CFES/Compartidas/SGI-CGEM/P.%20Plan%20de%20Accion/2024%20.Plan%20de%20Accion/Seguimiento%20PA%202024/T%202/Evidencias/D4%20GInstitucional/C08GAdmin%26Fnn/P7FortOrganizacional/Pr10GAdmin/I12IndPGDoc?csf=1&amp;web=1&amp;e=nM6IIT" TargetMode="External"/><Relationship Id="rId49" Type="http://schemas.openxmlformats.org/officeDocument/2006/relationships/hyperlink" Target="../../../../../../../../:f:/r/sites/CFES/Compartidas/SGI-CGEM/P.%20Plan%20de%20Accion/2024%20.Plan%20de%20Accion/4.%20Seguimiento%20Plan%20Acci%C3%B3n%20T4/Evidencias%20T4/D1.Promoci%C3%B3nAcceso/1.1%20%20Articulaci%C3%B3nEducacion/P1%20PlanDeVida/Pr2Formaci%C3%B3nCapacidades/I3%20%23DocentesAcompa%C3%B1ados?csf=1&amp;web=1&amp;e=n6Q23h" TargetMode="External"/><Relationship Id="rId57" Type="http://schemas.openxmlformats.org/officeDocument/2006/relationships/hyperlink" Target="../../../../../../../../:f:/r/sites/CFES/Compartidas/SGI-CGEM/P.%20Plan%20de%20Accion/2024%20.Plan%20de%20Accion/4.%20Seguimiento%20Plan%20Acci%C3%B3n%20T4/Evidencias%20T4/D4%20.G_Institucional/4.2%20GAdmtva%20y%20Fin/P7FortOrganizacional/Pr10GAdmin/I11IndPTHno?csf=1&amp;web=1&amp;e=phBPHx" TargetMode="External"/><Relationship Id="rId10" Type="http://schemas.openxmlformats.org/officeDocument/2006/relationships/hyperlink" Target="../../../../../../../:f:/r/sites/CFES/Compartidas/SGI-CGEM/P.%20Plan%20de%20Accion/2024%20.Plan%20de%20Accion/Seguimiento%20PA%202024/T%201/Evidencias/D3ForTerritorioCTI/C6FortCTI/P6FortCTI/Pr8FomentoCTI/I9%23ActFomento?csf=1&amp;web=1&amp;e=daiNLd" TargetMode="External"/><Relationship Id="rId31" Type="http://schemas.openxmlformats.org/officeDocument/2006/relationships/hyperlink" Target="../../../../../../../../:f:/r/sites/CFES/Compartidas/SGI-CGEM/P.%20Plan%20de%20Accion/2024%20.Plan%20de%20Accion/Seguimiento%20PA%202024/T%202/Evidencias/D2%20TrayectoriasEducativas/C4FormAc-Hb/P4FormAc-Hb/Pr6DlloHb/I7%23ActFormaci&#243;n?csf=1&amp;web=1&amp;e=ddPBOt" TargetMode="External"/><Relationship Id="rId44" Type="http://schemas.openxmlformats.org/officeDocument/2006/relationships/hyperlink" Target="../../../../../../../../:f:/r/sites/CFES/Compartidas/SGI-CGEM/P.%20Plan%20de%20Accion/2024%20.Plan%20de%20Accion/Seguimiento%20PA%202024/T%202/Evidencias/D4%20GInstitucional/C11GPlaneaci&#243;n/P07FortOrganizacional/Pr14Planeaci&#243;n/I20IDI?csf=1&amp;web=1&amp;e=tKrGnO" TargetMode="External"/><Relationship Id="rId52" Type="http://schemas.openxmlformats.org/officeDocument/2006/relationships/hyperlink" Target="../../../../../../../../:f:/r/sites/CFES/Compartidas/SGI-CGEM/P.%20Plan%20de%20Accion/2024%20.Plan%20de%20Accion/4.%20Seguimiento%20Plan%20Acci%C3%B3n%20T4/Evidencias%20T4/D2.TrayectoriasEducativas/2.2.%20Apoyo%20financiero/P3BecasCrEE/Pr5ProgFnn/I6%23BecasCrEE?csf=1&amp;web=1&amp;e=anhjjU" TargetMode="External"/><Relationship Id="rId60" Type="http://schemas.openxmlformats.org/officeDocument/2006/relationships/hyperlink" Target="../../../../../../../../:f:/r/sites/CFES/Compartidas/SGI-CGEM/P.%20Plan%20de%20Accion/2024%20.Plan%20de%20Accion/4.%20Seguimiento%20Plan%20Acci%C3%B3n%20T4/Evidencias%20T4/D4%20.G_Institucional/4.2%20GAdmtva%20y%20Fin/P7FortOrganizacional/Pr10GAdmin/I14IndPIntegridad?csf=1&amp;web=1&amp;e=fgDHIO" TargetMode="External"/><Relationship Id="rId65" Type="http://schemas.openxmlformats.org/officeDocument/2006/relationships/hyperlink" Target="../../../../../../../../:f:/r/sites/CFES/Compartidas/SGI-CGEM/P.%20Plan%20de%20Accion/2024%20.Plan%20de%20Accion/4.%20Seguimiento%20Plan%20Acci%C3%B3n%20T4/Evidencias%20T4/D4%20.G_Institucional/4.4%20%20GServicioCiudadano/P07FortOrganizacional/Pr13ServCiudadano/I19IndPServCiudadano?csf=1&amp;web=1&amp;e=q7gwg0" TargetMode="External"/><Relationship Id="rId73" Type="http://schemas.openxmlformats.org/officeDocument/2006/relationships/comments" Target="../comments2.xml"/><Relationship Id="rId4" Type="http://schemas.openxmlformats.org/officeDocument/2006/relationships/hyperlink" Target="../../../../../../../:f:/r/sites/CFES/Compartidas/SGI-CGEM/P.%20Plan%20de%20Accion/2024%20.Plan%20de%20Accion/Seguimiento%20PA%202024/T%201/Evidencias/D1%20Promoci&#243;nAcceso/C1%20Articulaci&#243;n%20EB-ES-EM/P1%20PlanDeVida/Pr3PdV/I4%20%23Actividades?csf=1&amp;web=1&amp;e=4R0OGF" TargetMode="External"/><Relationship Id="rId9" Type="http://schemas.openxmlformats.org/officeDocument/2006/relationships/hyperlink" Target="../../../../../../../:f:/r/sites/CFES/Compartidas/SGI-CGEM/P.%20Plan%20de%20Accion/2024%20.Plan%20de%20Accion/Seguimiento%20PA%202024/T%201/Evidencias/D3ForTerritorioCTI/C5ForTerritorio/P5ForTerritorio/Pr7IntTerritorio/I8%25EstForTerritorial?csf=1&amp;web=1&amp;e=WDEYjG" TargetMode="External"/><Relationship Id="rId13" Type="http://schemas.openxmlformats.org/officeDocument/2006/relationships/hyperlink" Target="../../../../../../../:f:/r/sites/CFES/Compartidas/SGI-CGEM/P.%20Plan%20de%20Accion/2024%20.Plan%20de%20Accion/Seguimiento%20PA%202024/T%201/Evidencias/D4%20GInstitucional/C08GAdmin%26Fnn/P7FortOrganizacional/Pr10GAdmin/I12IndPGDoc?csf=1&amp;web=1&amp;e=7fcapp" TargetMode="External"/><Relationship Id="rId18" Type="http://schemas.openxmlformats.org/officeDocument/2006/relationships/hyperlink" Target="../../../../../../../:f:/r/sites/CFES/Compartidas/SGI-CGEM/P.%20Plan%20de%20Accion/2024%20.Plan%20de%20Accion/Seguimiento%20PA%202024/T%201/Evidencias/D4%20GInstitucional/C09GCcional/P7FortOrganizacional/Pr12Cci&#243;nInt%26Ext/I17IndPosicionamiento?csf=1&amp;web=1&amp;e=2kfGod" TargetMode="External"/><Relationship Id="rId39" Type="http://schemas.openxmlformats.org/officeDocument/2006/relationships/hyperlink" Target="../../../../../../../../:f:/r/sites/CFES/Compartidas/SGI-CGEM/P.%20Plan%20de%20Accion/2024%20.Plan%20de%20Accion/Seguimiento%20PA%202024/T%202/Evidencias/D4%20GInstitucional/C08GAdmin%26Fnn/P7FortOrganizacional/Pr11GFnn/I15ICIContable?csf=1&amp;web=1&amp;e=5cvIUU" TargetMode="External"/><Relationship Id="rId34" Type="http://schemas.openxmlformats.org/officeDocument/2006/relationships/hyperlink" Target="../../../../../../../../:f:/r/sites/CFES/Compartidas/SGI-CGEM/P.%20Plan%20de%20Accion/2024%20.Plan%20de%20Accion/Seguimiento%20PA%202024/T%202/Evidencias/D4%20GInstitucional/C07GInter/P7FortOrganizacional/Pr9Alianzas%26Pptas/I10%23Ali%26Pptas?csf=1&amp;web=1&amp;e=mJc5pU" TargetMode="External"/><Relationship Id="rId50" Type="http://schemas.openxmlformats.org/officeDocument/2006/relationships/hyperlink" Target="../../../../../../../../:f:/r/sites/CFES/Compartidas/SGI-CGEM/P.%20Plan%20de%20Accion/2024%20.Plan%20de%20Accion/4.%20Seguimiento%20Plan%20Acci%C3%B3n%20T4/Evidencias%20T4/D1.Promoci%C3%B3nAcceso/1.1%20%20Articulaci%C3%B3nEducacion/P1%20PlanDeVida/Pr3PdV/I4%20%23Actividades?csf=1&amp;web=1&amp;e=l6ddKo" TargetMode="External"/><Relationship Id="rId55" Type="http://schemas.openxmlformats.org/officeDocument/2006/relationships/hyperlink" Target="../../../../../../../../:f:/r/sites/CFES/Compartidas/SGI-CGEM/P.%20Plan%20de%20Accion/2024%20.Plan%20de%20Accion/4.%20Seguimiento%20Plan%20Acci%C3%B3n%20T4/Evidencias%20T4/D3.FortalecimientoTerritorial/3.2.%20Fortalecimiento_CTI/P6FortCTI/Pr8FomentoCTI/I9%23ActFomento?csf=1&amp;web=1&amp;e=fLojPT" TargetMode="External"/><Relationship Id="rId7" Type="http://schemas.openxmlformats.org/officeDocument/2006/relationships/hyperlink" Target="../../../../../../../:f:/r/sites/CFES/Compartidas/SGI-CGEM/P.%20Plan%20de%20Accion/2024%20.Plan%20de%20Accion/Seguimiento%20PA%202024/T%201/Evidencias/D2%20TrayectoriasEducativas/C3ApoyoFNN/P3BecasCrEE/Pr5ProgFnn/I6%23BecasCrEE?csf=1&amp;web=1&amp;e=MSgvhn" TargetMode="External"/><Relationship Id="rId7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6349-AD66-413F-93D8-47CABCEA56B7}">
  <sheetPr>
    <tabColor rgb="FF00FF00"/>
  </sheetPr>
  <dimension ref="A1:AI46"/>
  <sheetViews>
    <sheetView showRuler="0" zoomScale="90" zoomScaleNormal="90" zoomScaleSheetLayoutView="70" zoomScalePageLayoutView="60" workbookViewId="0">
      <selection activeCell="AE1" sqref="AE1:AI1048576"/>
    </sheetView>
  </sheetViews>
  <sheetFormatPr baseColWidth="10" defaultColWidth="12.81640625" defaultRowHeight="16" x14ac:dyDescent="0.35"/>
  <cols>
    <col min="1" max="1" width="20.26953125" style="15" customWidth="1"/>
    <col min="2" max="2" width="20.7265625" style="15" customWidth="1"/>
    <col min="3" max="3" width="22.81640625" style="15" customWidth="1"/>
    <col min="4" max="4" width="25.7265625" style="15" customWidth="1"/>
    <col min="5" max="5" width="23.54296875" style="195" customWidth="1"/>
    <col min="6" max="6" width="18.81640625" style="195" customWidth="1"/>
    <col min="7" max="7" width="18.81640625" style="15" customWidth="1"/>
    <col min="8" max="8" width="22.81640625" style="15" customWidth="1"/>
    <col min="9" max="9" width="22.26953125" style="193" customWidth="1"/>
    <col min="10" max="10" width="22.1796875" style="193" customWidth="1"/>
    <col min="11" max="11" width="22.7265625" style="195" customWidth="1"/>
    <col min="12" max="12" width="16.54296875" style="15" customWidth="1"/>
    <col min="13" max="18" width="12.81640625" style="15" customWidth="1"/>
    <col min="19" max="20" width="12.81640625" style="15" hidden="1" customWidth="1"/>
    <col min="21" max="22" width="12.81640625" style="15" customWidth="1"/>
    <col min="23" max="23" width="19.26953125" style="15" customWidth="1"/>
    <col min="24" max="24" width="13.81640625" style="196" customWidth="1"/>
    <col min="25" max="25" width="89.453125" style="197" customWidth="1"/>
    <col min="26" max="26" width="32" style="198" customWidth="1"/>
    <col min="27" max="27" width="24.7265625" style="15" customWidth="1"/>
    <col min="28" max="28" width="27.26953125" style="15" bestFit="1" customWidth="1"/>
    <col min="29" max="30" width="21.26953125" style="15" customWidth="1"/>
    <col min="31" max="31" width="101" style="15" customWidth="1"/>
    <col min="32" max="35" width="89.453125" style="15" customWidth="1"/>
    <col min="36" max="16384" width="12.81640625" style="15"/>
  </cols>
  <sheetData>
    <row r="1" spans="1:35" s="3" customFormat="1" ht="24" customHeight="1" x14ac:dyDescent="0.35">
      <c r="A1" s="601" t="e" vm="1">
        <v>#VALUE!</v>
      </c>
      <c r="B1" s="1" t="s">
        <v>0</v>
      </c>
      <c r="C1" s="2">
        <v>2024</v>
      </c>
      <c r="D1" s="604" t="s">
        <v>1</v>
      </c>
      <c r="E1" s="604"/>
      <c r="F1" s="605" t="s">
        <v>2</v>
      </c>
      <c r="G1" s="605"/>
      <c r="H1" s="605"/>
      <c r="I1" s="605"/>
      <c r="J1" s="605"/>
      <c r="K1" s="590" t="s">
        <v>3</v>
      </c>
      <c r="L1" s="592" t="s">
        <v>4</v>
      </c>
      <c r="X1" s="4"/>
      <c r="Y1" s="5"/>
      <c r="Z1" s="6"/>
    </row>
    <row r="2" spans="1:35" s="3" customFormat="1" ht="24" customHeight="1" x14ac:dyDescent="0.35">
      <c r="A2" s="602"/>
      <c r="B2" s="7" t="s">
        <v>5</v>
      </c>
      <c r="C2" s="8" t="s">
        <v>6</v>
      </c>
      <c r="D2" s="9" t="s">
        <v>7</v>
      </c>
      <c r="E2" s="9">
        <v>2</v>
      </c>
      <c r="F2" s="606"/>
      <c r="G2" s="606"/>
      <c r="H2" s="606"/>
      <c r="I2" s="606"/>
      <c r="J2" s="606"/>
      <c r="K2" s="591"/>
      <c r="L2" s="593"/>
      <c r="X2" s="4"/>
      <c r="Y2" s="5"/>
      <c r="Z2" s="6"/>
    </row>
    <row r="3" spans="1:35" s="3" customFormat="1" ht="24" customHeight="1" x14ac:dyDescent="0.35">
      <c r="A3" s="602"/>
      <c r="B3" s="7" t="s">
        <v>8</v>
      </c>
      <c r="C3" s="594" t="s">
        <v>9</v>
      </c>
      <c r="D3" s="594"/>
      <c r="E3" s="594"/>
      <c r="F3" s="606"/>
      <c r="G3" s="606"/>
      <c r="H3" s="606"/>
      <c r="I3" s="606"/>
      <c r="J3" s="606"/>
      <c r="K3" s="10" t="s">
        <v>10</v>
      </c>
      <c r="L3" s="11">
        <v>5</v>
      </c>
      <c r="X3" s="4"/>
      <c r="Y3" s="5"/>
      <c r="Z3" s="6"/>
    </row>
    <row r="4" spans="1:35" s="3" customFormat="1" ht="59.5" customHeight="1" thickBot="1" x14ac:dyDescent="0.4">
      <c r="A4" s="603"/>
      <c r="B4" s="12" t="s">
        <v>11</v>
      </c>
      <c r="C4" s="595" t="s">
        <v>12</v>
      </c>
      <c r="D4" s="596"/>
      <c r="E4" s="597"/>
      <c r="F4" s="607"/>
      <c r="G4" s="607"/>
      <c r="H4" s="607"/>
      <c r="I4" s="607"/>
      <c r="J4" s="607"/>
      <c r="K4" s="13" t="s">
        <v>13</v>
      </c>
      <c r="L4" s="14" t="s">
        <v>14</v>
      </c>
      <c r="X4" s="4"/>
      <c r="Y4" s="5"/>
      <c r="Z4" s="6"/>
    </row>
    <row r="6" spans="1:35" ht="16.5" thickBot="1" x14ac:dyDescent="0.4">
      <c r="C6" s="16"/>
      <c r="D6" s="16"/>
      <c r="E6" s="16"/>
      <c r="F6" s="16"/>
      <c r="G6" s="16"/>
      <c r="H6" s="16"/>
      <c r="I6" s="16"/>
      <c r="J6" s="16"/>
      <c r="K6" s="16"/>
      <c r="L6" s="16"/>
      <c r="M6" s="16"/>
      <c r="N6" s="16"/>
      <c r="O6" s="16"/>
      <c r="P6" s="16"/>
      <c r="Q6" s="16"/>
      <c r="R6" s="16"/>
      <c r="S6" s="16"/>
      <c r="T6" s="16"/>
      <c r="U6" s="16"/>
      <c r="V6" s="16"/>
      <c r="W6" s="16"/>
      <c r="X6" s="16"/>
      <c r="Y6" s="16"/>
      <c r="Z6" s="17"/>
    </row>
    <row r="7" spans="1:35" s="42" customFormat="1" ht="52.9" customHeight="1" thickBot="1" x14ac:dyDescent="0.4">
      <c r="A7" s="202" t="s">
        <v>15</v>
      </c>
      <c r="B7" s="18" t="s">
        <v>16</v>
      </c>
      <c r="C7" s="19" t="s">
        <v>17</v>
      </c>
      <c r="D7" s="20" t="s">
        <v>18</v>
      </c>
      <c r="E7" s="21" t="s">
        <v>19</v>
      </c>
      <c r="F7" s="22" t="s">
        <v>20</v>
      </c>
      <c r="G7" s="23" t="s">
        <v>21</v>
      </c>
      <c r="H7" s="24" t="s">
        <v>22</v>
      </c>
      <c r="I7" s="25" t="s">
        <v>23</v>
      </c>
      <c r="J7" s="26" t="s">
        <v>24</v>
      </c>
      <c r="K7" s="27" t="s">
        <v>25</v>
      </c>
      <c r="L7" s="28" t="s">
        <v>26</v>
      </c>
      <c r="M7" s="29" t="s">
        <v>27</v>
      </c>
      <c r="N7" s="30" t="s">
        <v>28</v>
      </c>
      <c r="O7" s="29" t="s">
        <v>29</v>
      </c>
      <c r="P7" s="31" t="s">
        <v>30</v>
      </c>
      <c r="Q7" s="32" t="s">
        <v>31</v>
      </c>
      <c r="R7" s="30" t="s">
        <v>32</v>
      </c>
      <c r="S7" s="29" t="s">
        <v>33</v>
      </c>
      <c r="T7" s="31" t="s">
        <v>34</v>
      </c>
      <c r="U7" s="33" t="s">
        <v>35</v>
      </c>
      <c r="V7" s="34" t="s">
        <v>36</v>
      </c>
      <c r="W7" s="34" t="s">
        <v>37</v>
      </c>
      <c r="X7" s="35" t="s">
        <v>38</v>
      </c>
      <c r="Y7" s="36" t="s">
        <v>39</v>
      </c>
      <c r="Z7" s="37" t="s">
        <v>40</v>
      </c>
      <c r="AA7" s="38" t="s">
        <v>41</v>
      </c>
      <c r="AB7" s="219" t="s">
        <v>42</v>
      </c>
      <c r="AC7" s="39" t="s">
        <v>43</v>
      </c>
      <c r="AD7" s="40" t="s">
        <v>44</v>
      </c>
      <c r="AE7" s="41" t="s">
        <v>45</v>
      </c>
      <c r="AF7" s="41" t="s">
        <v>46</v>
      </c>
      <c r="AG7" s="41" t="s">
        <v>47</v>
      </c>
      <c r="AH7" s="41" t="s">
        <v>48</v>
      </c>
      <c r="AI7" s="41" t="s">
        <v>49</v>
      </c>
    </row>
    <row r="8" spans="1:35" s="62" customFormat="1" ht="192.5" thickBot="1" x14ac:dyDescent="0.4">
      <c r="A8" s="608">
        <f>SUM(B8:B30)</f>
        <v>1.2519910599377537</v>
      </c>
      <c r="B8" s="611">
        <f>D8+D12+D16</f>
        <v>1.0727834941050374</v>
      </c>
      <c r="C8" s="614" t="s">
        <v>50</v>
      </c>
      <c r="D8" s="598">
        <f>F8</f>
        <v>0.59496666666666664</v>
      </c>
      <c r="E8" s="617" t="s">
        <v>51</v>
      </c>
      <c r="F8" s="598">
        <f>H8</f>
        <v>0.59496666666666664</v>
      </c>
      <c r="G8" s="620" t="s">
        <v>52</v>
      </c>
      <c r="H8" s="598">
        <f>(J8+J9+J11)</f>
        <v>0.59496666666666664</v>
      </c>
      <c r="I8" s="43" t="s">
        <v>53</v>
      </c>
      <c r="J8" s="44">
        <f>V8*W8</f>
        <v>8.7800000000000003E-2</v>
      </c>
      <c r="K8" s="45" t="s">
        <v>54</v>
      </c>
      <c r="L8" s="46" t="s">
        <v>55</v>
      </c>
      <c r="M8" s="47">
        <v>1568</v>
      </c>
      <c r="N8" s="48">
        <f t="shared" ref="N8:P30" si="0">M8/$X8</f>
        <v>0.52266666666666661</v>
      </c>
      <c r="O8" s="49">
        <f>2493-M8</f>
        <v>925</v>
      </c>
      <c r="P8" s="50">
        <f t="shared" ref="P8:P29" si="1">O8/$X8</f>
        <v>0.30833333333333335</v>
      </c>
      <c r="Q8" s="51">
        <f>2634-O8-M8</f>
        <v>141</v>
      </c>
      <c r="R8" s="52">
        <f t="shared" ref="R8:R30" si="2">Q8/$X8</f>
        <v>4.7E-2</v>
      </c>
      <c r="S8" s="53"/>
      <c r="T8" s="54">
        <f t="shared" ref="T8:T30" si="3">S8/$X8</f>
        <v>0</v>
      </c>
      <c r="U8" s="55">
        <f t="shared" ref="U8:U30" si="4">M8+O8+Q8+S8</f>
        <v>2634</v>
      </c>
      <c r="V8" s="56">
        <f>U8/$X8</f>
        <v>0.878</v>
      </c>
      <c r="W8" s="57">
        <v>0.1</v>
      </c>
      <c r="X8" s="203">
        <v>3000</v>
      </c>
      <c r="Y8" s="58" t="s">
        <v>56</v>
      </c>
      <c r="Z8" s="634" t="s">
        <v>57</v>
      </c>
      <c r="AA8" s="213" t="s">
        <v>58</v>
      </c>
      <c r="AB8" s="224" t="s">
        <v>59</v>
      </c>
      <c r="AC8" s="215"/>
      <c r="AD8" s="59"/>
      <c r="AE8" s="60" t="s">
        <v>60</v>
      </c>
      <c r="AF8" s="60" t="s">
        <v>61</v>
      </c>
      <c r="AG8" s="60" t="s">
        <v>61</v>
      </c>
      <c r="AH8" s="60" t="s">
        <v>61</v>
      </c>
      <c r="AI8" s="61"/>
    </row>
    <row r="9" spans="1:35" s="62" customFormat="1" ht="156.65" customHeight="1" thickBot="1" x14ac:dyDescent="0.4">
      <c r="A9" s="609"/>
      <c r="B9" s="612"/>
      <c r="C9" s="615"/>
      <c r="D9" s="599"/>
      <c r="E9" s="618"/>
      <c r="F9" s="599"/>
      <c r="G9" s="621"/>
      <c r="H9" s="599"/>
      <c r="I9" s="637" t="s">
        <v>62</v>
      </c>
      <c r="J9" s="638">
        <f>(V9*W9)+(V10*W10)</f>
        <v>0.48299999999999998</v>
      </c>
      <c r="K9" s="63" t="s">
        <v>63</v>
      </c>
      <c r="L9" s="64" t="s">
        <v>55</v>
      </c>
      <c r="M9" s="65">
        <v>0</v>
      </c>
      <c r="N9" s="48">
        <f t="shared" si="0"/>
        <v>0</v>
      </c>
      <c r="O9" s="66">
        <v>0</v>
      </c>
      <c r="P9" s="50">
        <f t="shared" si="1"/>
        <v>0</v>
      </c>
      <c r="Q9" s="67">
        <v>0</v>
      </c>
      <c r="R9" s="52">
        <f t="shared" si="2"/>
        <v>0</v>
      </c>
      <c r="S9" s="53"/>
      <c r="T9" s="68">
        <f t="shared" si="3"/>
        <v>0</v>
      </c>
      <c r="U9" s="55">
        <f t="shared" si="4"/>
        <v>0</v>
      </c>
      <c r="V9" s="56">
        <f t="shared" ref="V9:V30" si="5">U9/$X9</f>
        <v>0</v>
      </c>
      <c r="W9" s="69">
        <v>0.2</v>
      </c>
      <c r="X9" s="204" t="s">
        <v>64</v>
      </c>
      <c r="Y9" s="71" t="s">
        <v>65</v>
      </c>
      <c r="Z9" s="635"/>
      <c r="AA9" s="214" t="s">
        <v>66</v>
      </c>
      <c r="AB9" s="222" t="s">
        <v>67</v>
      </c>
      <c r="AC9" s="215"/>
      <c r="AD9" s="59"/>
      <c r="AE9" s="60" t="s">
        <v>68</v>
      </c>
      <c r="AF9" s="60"/>
      <c r="AG9" s="60"/>
      <c r="AH9" s="60"/>
      <c r="AI9" s="61"/>
    </row>
    <row r="10" spans="1:35" s="62" customFormat="1" ht="120" customHeight="1" thickBot="1" x14ac:dyDescent="0.4">
      <c r="A10" s="609"/>
      <c r="B10" s="612"/>
      <c r="C10" s="615"/>
      <c r="D10" s="599"/>
      <c r="E10" s="618"/>
      <c r="F10" s="599"/>
      <c r="G10" s="621"/>
      <c r="H10" s="599"/>
      <c r="I10" s="637"/>
      <c r="J10" s="638"/>
      <c r="K10" s="63" t="s">
        <v>69</v>
      </c>
      <c r="L10" s="64" t="s">
        <v>55</v>
      </c>
      <c r="M10" s="65">
        <v>0</v>
      </c>
      <c r="N10" s="48">
        <f t="shared" si="0"/>
        <v>0</v>
      </c>
      <c r="O10" s="66">
        <v>0</v>
      </c>
      <c r="P10" s="50">
        <f t="shared" si="1"/>
        <v>0</v>
      </c>
      <c r="Q10" s="67">
        <f>644-O10-M10</f>
        <v>644</v>
      </c>
      <c r="R10" s="52">
        <f t="shared" si="2"/>
        <v>6.44</v>
      </c>
      <c r="S10" s="53"/>
      <c r="T10" s="68">
        <f t="shared" si="3"/>
        <v>0</v>
      </c>
      <c r="U10" s="55">
        <f t="shared" si="4"/>
        <v>644</v>
      </c>
      <c r="V10" s="56">
        <f t="shared" si="5"/>
        <v>6.44</v>
      </c>
      <c r="W10" s="72">
        <v>7.4999999999999997E-2</v>
      </c>
      <c r="X10" s="70" t="s">
        <v>70</v>
      </c>
      <c r="Y10" s="71" t="s">
        <v>71</v>
      </c>
      <c r="Z10" s="635"/>
      <c r="AA10" s="214" t="s">
        <v>72</v>
      </c>
      <c r="AB10" s="224" t="s">
        <v>73</v>
      </c>
      <c r="AC10" s="215"/>
      <c r="AD10" s="59"/>
      <c r="AE10" s="60" t="s">
        <v>74</v>
      </c>
      <c r="AF10" s="60"/>
      <c r="AG10" s="60"/>
      <c r="AH10" s="60"/>
      <c r="AI10" s="61"/>
    </row>
    <row r="11" spans="1:35" s="62" customFormat="1" ht="120" customHeight="1" thickBot="1" x14ac:dyDescent="0.4">
      <c r="A11" s="609"/>
      <c r="B11" s="612"/>
      <c r="C11" s="616"/>
      <c r="D11" s="600"/>
      <c r="E11" s="619"/>
      <c r="F11" s="600"/>
      <c r="G11" s="622"/>
      <c r="H11" s="600"/>
      <c r="I11" s="73" t="s">
        <v>75</v>
      </c>
      <c r="J11" s="74">
        <f t="shared" ref="J11:J18" si="6">V11*W11</f>
        <v>2.416666666666667E-2</v>
      </c>
      <c r="K11" s="75" t="s">
        <v>76</v>
      </c>
      <c r="L11" s="76" t="s">
        <v>55</v>
      </c>
      <c r="M11" s="77">
        <v>0</v>
      </c>
      <c r="N11" s="78">
        <f t="shared" si="0"/>
        <v>0</v>
      </c>
      <c r="O11" s="79">
        <v>1</v>
      </c>
      <c r="P11" s="80">
        <f t="shared" si="1"/>
        <v>3.3333333333333333E-2</v>
      </c>
      <c r="Q11" s="81">
        <f>29-O11-M11</f>
        <v>28</v>
      </c>
      <c r="R11" s="82">
        <f t="shared" si="2"/>
        <v>0.93333333333333335</v>
      </c>
      <c r="S11" s="83"/>
      <c r="T11" s="84">
        <f t="shared" si="3"/>
        <v>0</v>
      </c>
      <c r="U11" s="85">
        <f t="shared" si="4"/>
        <v>29</v>
      </c>
      <c r="V11" s="86">
        <f t="shared" si="5"/>
        <v>0.96666666666666667</v>
      </c>
      <c r="W11" s="87">
        <v>2.5000000000000001E-2</v>
      </c>
      <c r="X11" s="88">
        <v>30</v>
      </c>
      <c r="Y11" s="89" t="s">
        <v>77</v>
      </c>
      <c r="Z11" s="635"/>
      <c r="AA11" s="214" t="s">
        <v>78</v>
      </c>
      <c r="AB11" s="222" t="s">
        <v>79</v>
      </c>
      <c r="AC11" s="215"/>
      <c r="AD11" s="59"/>
      <c r="AE11" s="60" t="s">
        <v>80</v>
      </c>
      <c r="AF11" s="60"/>
      <c r="AG11" s="60"/>
      <c r="AH11" s="60"/>
      <c r="AI11" s="61"/>
    </row>
    <row r="12" spans="1:35" s="62" customFormat="1" ht="120" customHeight="1" thickBot="1" x14ac:dyDescent="0.4">
      <c r="A12" s="609"/>
      <c r="B12" s="612"/>
      <c r="C12" s="631" t="s">
        <v>81</v>
      </c>
      <c r="D12" s="577">
        <f>SUM(F12:F15)</f>
        <v>0.36736666666666667</v>
      </c>
      <c r="E12" s="572" t="s">
        <v>82</v>
      </c>
      <c r="F12" s="574">
        <f>H12</f>
        <v>0.12856666666666666</v>
      </c>
      <c r="G12" s="639" t="s">
        <v>82</v>
      </c>
      <c r="H12" s="577">
        <f>J12+J13</f>
        <v>0.12856666666666666</v>
      </c>
      <c r="I12" s="90" t="s">
        <v>75</v>
      </c>
      <c r="J12" s="91">
        <f t="shared" si="6"/>
        <v>2.416666666666667E-2</v>
      </c>
      <c r="K12" s="92" t="s">
        <v>76</v>
      </c>
      <c r="L12" s="93" t="s">
        <v>55</v>
      </c>
      <c r="M12" s="47">
        <v>0</v>
      </c>
      <c r="N12" s="94">
        <f t="shared" si="0"/>
        <v>0</v>
      </c>
      <c r="O12" s="49">
        <f>O11</f>
        <v>1</v>
      </c>
      <c r="P12" s="95">
        <f t="shared" si="1"/>
        <v>3.3333333333333333E-2</v>
      </c>
      <c r="Q12" s="51">
        <f>Q11</f>
        <v>28</v>
      </c>
      <c r="R12" s="96">
        <f t="shared" si="2"/>
        <v>0.93333333333333335</v>
      </c>
      <c r="S12" s="97"/>
      <c r="T12" s="54">
        <f t="shared" si="3"/>
        <v>0</v>
      </c>
      <c r="U12" s="55">
        <f t="shared" si="4"/>
        <v>29</v>
      </c>
      <c r="V12" s="98">
        <f t="shared" si="5"/>
        <v>0.96666666666666667</v>
      </c>
      <c r="W12" s="72">
        <f>W11</f>
        <v>2.5000000000000001E-2</v>
      </c>
      <c r="X12" s="205" t="s">
        <v>83</v>
      </c>
      <c r="Y12" s="99" t="s">
        <v>77</v>
      </c>
      <c r="Z12" s="635"/>
      <c r="AA12" s="214" t="s">
        <v>78</v>
      </c>
      <c r="AB12" s="224" t="s">
        <v>79</v>
      </c>
      <c r="AC12" s="215"/>
      <c r="AD12" s="59"/>
      <c r="AE12" s="100" t="str">
        <f>AE11</f>
        <v>Una vez consolidados los municipios para la implementación de semestre cero, se revisaran los municipios diferentes al programa en los cuales se desarrollaran las actividades de proyecto de vida. Los cuales se programaran a partir del segundo trimestre de 2024</v>
      </c>
      <c r="AF12" s="100">
        <f t="shared" ref="AF12:AI12" si="7">AF11</f>
        <v>0</v>
      </c>
      <c r="AG12" s="100">
        <f t="shared" si="7"/>
        <v>0</v>
      </c>
      <c r="AH12" s="100">
        <f t="shared" si="7"/>
        <v>0</v>
      </c>
      <c r="AI12" s="100">
        <f t="shared" si="7"/>
        <v>0</v>
      </c>
    </row>
    <row r="13" spans="1:35" s="62" customFormat="1" ht="120" customHeight="1" thickBot="1" x14ac:dyDescent="0.4">
      <c r="A13" s="609"/>
      <c r="B13" s="612"/>
      <c r="C13" s="632"/>
      <c r="D13" s="578"/>
      <c r="E13" s="573"/>
      <c r="F13" s="575"/>
      <c r="G13" s="640"/>
      <c r="H13" s="641"/>
      <c r="I13" s="101" t="s">
        <v>84</v>
      </c>
      <c r="J13" s="91">
        <f t="shared" si="6"/>
        <v>0.10439999999999999</v>
      </c>
      <c r="K13" s="102" t="s">
        <v>85</v>
      </c>
      <c r="L13" s="103" t="s">
        <v>55</v>
      </c>
      <c r="M13" s="65">
        <v>22</v>
      </c>
      <c r="N13" s="48">
        <f t="shared" si="0"/>
        <v>0.29333333333333333</v>
      </c>
      <c r="O13" s="66">
        <v>63</v>
      </c>
      <c r="P13" s="50">
        <f t="shared" si="1"/>
        <v>0.84</v>
      </c>
      <c r="Q13" s="67">
        <f>87-O13-M13</f>
        <v>2</v>
      </c>
      <c r="R13" s="52">
        <f t="shared" si="2"/>
        <v>2.6666666666666668E-2</v>
      </c>
      <c r="S13" s="53"/>
      <c r="T13" s="68">
        <f t="shared" si="3"/>
        <v>0</v>
      </c>
      <c r="U13" s="55">
        <f t="shared" si="4"/>
        <v>87</v>
      </c>
      <c r="V13" s="56">
        <f t="shared" si="5"/>
        <v>1.1599999999999999</v>
      </c>
      <c r="W13" s="69">
        <v>0.09</v>
      </c>
      <c r="X13" s="204">
        <v>75</v>
      </c>
      <c r="Y13" s="104" t="s">
        <v>86</v>
      </c>
      <c r="Z13" s="635"/>
      <c r="AA13" s="214" t="s">
        <v>87</v>
      </c>
      <c r="AB13" s="222" t="s">
        <v>88</v>
      </c>
      <c r="AC13" s="215"/>
      <c r="AD13" s="59"/>
      <c r="AE13" s="60" t="s">
        <v>89</v>
      </c>
      <c r="AF13" s="60"/>
      <c r="AG13" s="60"/>
      <c r="AH13" s="60"/>
      <c r="AI13" s="61"/>
    </row>
    <row r="14" spans="1:35" ht="64.900000000000006" customHeight="1" thickBot="1" x14ac:dyDescent="0.4">
      <c r="A14" s="609"/>
      <c r="B14" s="612"/>
      <c r="C14" s="632"/>
      <c r="D14" s="578"/>
      <c r="E14" s="105" t="s">
        <v>90</v>
      </c>
      <c r="F14" s="106">
        <f>H14</f>
        <v>0.12960000000000002</v>
      </c>
      <c r="G14" s="107" t="s">
        <v>91</v>
      </c>
      <c r="H14" s="108">
        <f>J14</f>
        <v>0.12960000000000002</v>
      </c>
      <c r="I14" s="105" t="s">
        <v>92</v>
      </c>
      <c r="J14" s="91">
        <f t="shared" si="6"/>
        <v>0.12960000000000002</v>
      </c>
      <c r="K14" s="109" t="s">
        <v>93</v>
      </c>
      <c r="L14" s="110" t="s">
        <v>55</v>
      </c>
      <c r="M14" s="111">
        <v>43</v>
      </c>
      <c r="N14" s="48">
        <f t="shared" si="0"/>
        <v>0.86</v>
      </c>
      <c r="O14" s="112">
        <v>35</v>
      </c>
      <c r="P14" s="50">
        <f t="shared" si="1"/>
        <v>0.7</v>
      </c>
      <c r="Q14" s="67">
        <f>81-O14-M14</f>
        <v>3</v>
      </c>
      <c r="R14" s="52">
        <f t="shared" si="2"/>
        <v>0.06</v>
      </c>
      <c r="S14" s="53"/>
      <c r="T14" s="68">
        <f t="shared" si="3"/>
        <v>0</v>
      </c>
      <c r="U14" s="55">
        <f t="shared" si="4"/>
        <v>81</v>
      </c>
      <c r="V14" s="56">
        <f t="shared" si="5"/>
        <v>1.62</v>
      </c>
      <c r="W14" s="69">
        <v>0.08</v>
      </c>
      <c r="X14" s="204">
        <v>50</v>
      </c>
      <c r="Y14" s="104" t="s">
        <v>94</v>
      </c>
      <c r="Z14" s="635"/>
      <c r="AA14" s="214" t="s">
        <v>95</v>
      </c>
      <c r="AB14" s="224" t="s">
        <v>96</v>
      </c>
      <c r="AC14" s="216"/>
      <c r="AD14" s="113"/>
      <c r="AE14" s="60" t="s">
        <v>97</v>
      </c>
      <c r="AF14" s="60"/>
      <c r="AG14" s="60"/>
      <c r="AH14" s="60"/>
      <c r="AI14" s="61"/>
    </row>
    <row r="15" spans="1:35" ht="120" customHeight="1" thickBot="1" x14ac:dyDescent="0.4">
      <c r="A15" s="609"/>
      <c r="B15" s="612"/>
      <c r="C15" s="633"/>
      <c r="D15" s="579"/>
      <c r="E15" s="114" t="s">
        <v>98</v>
      </c>
      <c r="F15" s="115">
        <f>H15</f>
        <v>0.10920000000000001</v>
      </c>
      <c r="G15" s="116" t="s">
        <v>98</v>
      </c>
      <c r="H15" s="108">
        <f>J15</f>
        <v>0.10920000000000001</v>
      </c>
      <c r="I15" s="114" t="s">
        <v>99</v>
      </c>
      <c r="J15" s="91">
        <f t="shared" si="6"/>
        <v>0.10920000000000001</v>
      </c>
      <c r="K15" s="117" t="s">
        <v>100</v>
      </c>
      <c r="L15" s="118" t="s">
        <v>55</v>
      </c>
      <c r="M15" s="119">
        <v>28</v>
      </c>
      <c r="N15" s="120">
        <f t="shared" si="0"/>
        <v>0.28000000000000003</v>
      </c>
      <c r="O15" s="121">
        <f>97-M15</f>
        <v>69</v>
      </c>
      <c r="P15" s="122">
        <f t="shared" si="1"/>
        <v>0.69</v>
      </c>
      <c r="Q15" s="123">
        <f>104-O15-M15</f>
        <v>7</v>
      </c>
      <c r="R15" s="124">
        <f t="shared" si="2"/>
        <v>7.0000000000000007E-2</v>
      </c>
      <c r="S15" s="125"/>
      <c r="T15" s="126">
        <f t="shared" si="3"/>
        <v>0</v>
      </c>
      <c r="U15" s="127">
        <f t="shared" si="4"/>
        <v>104</v>
      </c>
      <c r="V15" s="128">
        <f t="shared" si="5"/>
        <v>1.04</v>
      </c>
      <c r="W15" s="129">
        <v>0.105</v>
      </c>
      <c r="X15" s="206">
        <v>100</v>
      </c>
      <c r="Y15" s="130" t="s">
        <v>101</v>
      </c>
      <c r="Z15" s="635"/>
      <c r="AA15" s="214" t="s">
        <v>102</v>
      </c>
      <c r="AB15" s="222" t="s">
        <v>103</v>
      </c>
      <c r="AC15" s="216"/>
      <c r="AD15" s="113"/>
      <c r="AE15" s="60" t="s">
        <v>104</v>
      </c>
      <c r="AF15" s="60"/>
      <c r="AG15" s="60"/>
      <c r="AH15" s="60"/>
      <c r="AI15" s="61"/>
    </row>
    <row r="16" spans="1:35" ht="120" customHeight="1" thickBot="1" x14ac:dyDescent="0.4">
      <c r="A16" s="609"/>
      <c r="B16" s="612"/>
      <c r="C16" s="623" t="s">
        <v>105</v>
      </c>
      <c r="D16" s="625">
        <f>F16+F17</f>
        <v>0.11045016077170418</v>
      </c>
      <c r="E16" s="131" t="s">
        <v>106</v>
      </c>
      <c r="F16" s="132">
        <f>H16</f>
        <v>6.0450160771704176E-2</v>
      </c>
      <c r="G16" s="133" t="s">
        <v>106</v>
      </c>
      <c r="H16" s="132">
        <f>J16</f>
        <v>6.0450160771704176E-2</v>
      </c>
      <c r="I16" s="131" t="s">
        <v>107</v>
      </c>
      <c r="J16" s="91">
        <f>V16*W16</f>
        <v>6.0450160771704176E-2</v>
      </c>
      <c r="K16" s="134" t="s">
        <v>108</v>
      </c>
      <c r="L16" s="135" t="s">
        <v>109</v>
      </c>
      <c r="M16" s="230">
        <v>278</v>
      </c>
      <c r="N16" s="94">
        <f>M16/$X16</f>
        <v>0.89389067524115751</v>
      </c>
      <c r="O16" s="49">
        <v>98</v>
      </c>
      <c r="P16" s="95">
        <f t="shared" si="1"/>
        <v>0.31511254019292606</v>
      </c>
      <c r="Q16" s="231">
        <f>376-O16-M16</f>
        <v>0</v>
      </c>
      <c r="R16" s="96">
        <f t="shared" si="2"/>
        <v>0</v>
      </c>
      <c r="S16" s="97"/>
      <c r="T16" s="54">
        <f t="shared" si="3"/>
        <v>0</v>
      </c>
      <c r="U16" s="232">
        <f>M16+O16+Q16+S16</f>
        <v>376</v>
      </c>
      <c r="V16" s="98">
        <f>U16/$X16</f>
        <v>1.2090032154340835</v>
      </c>
      <c r="W16" s="72">
        <v>0.05</v>
      </c>
      <c r="X16" s="233">
        <v>311</v>
      </c>
      <c r="Y16" s="136" t="s">
        <v>110</v>
      </c>
      <c r="Z16" s="635"/>
      <c r="AA16" s="214" t="s">
        <v>111</v>
      </c>
      <c r="AB16" s="224" t="s">
        <v>112</v>
      </c>
      <c r="AC16" s="216"/>
      <c r="AD16" s="113"/>
      <c r="AE16" s="60" t="s">
        <v>113</v>
      </c>
      <c r="AF16" s="60"/>
      <c r="AG16" s="60"/>
      <c r="AH16" s="60"/>
      <c r="AI16" s="61"/>
    </row>
    <row r="17" spans="1:35" ht="224.5" thickBot="1" x14ac:dyDescent="0.4">
      <c r="A17" s="609"/>
      <c r="B17" s="613"/>
      <c r="C17" s="624"/>
      <c r="D17" s="625"/>
      <c r="E17" s="137" t="s">
        <v>114</v>
      </c>
      <c r="F17" s="132">
        <f>H17</f>
        <v>0.05</v>
      </c>
      <c r="G17" s="138" t="s">
        <v>114</v>
      </c>
      <c r="H17" s="132">
        <f>J17</f>
        <v>0.05</v>
      </c>
      <c r="I17" s="137" t="s">
        <v>115</v>
      </c>
      <c r="J17" s="91">
        <f t="shared" si="6"/>
        <v>0.05</v>
      </c>
      <c r="K17" s="139" t="s">
        <v>116</v>
      </c>
      <c r="L17" s="140" t="s">
        <v>55</v>
      </c>
      <c r="M17" s="141">
        <v>1</v>
      </c>
      <c r="N17" s="142">
        <f t="shared" si="0"/>
        <v>0.5</v>
      </c>
      <c r="O17" s="143">
        <v>1</v>
      </c>
      <c r="P17" s="144">
        <f t="shared" si="1"/>
        <v>0.5</v>
      </c>
      <c r="Q17" s="145">
        <v>0</v>
      </c>
      <c r="R17" s="146">
        <f t="shared" si="2"/>
        <v>0</v>
      </c>
      <c r="S17" s="147"/>
      <c r="T17" s="148">
        <f t="shared" si="3"/>
        <v>0</v>
      </c>
      <c r="U17" s="149">
        <f t="shared" si="4"/>
        <v>2</v>
      </c>
      <c r="V17" s="150">
        <f t="shared" si="5"/>
        <v>1</v>
      </c>
      <c r="W17" s="151">
        <v>0.05</v>
      </c>
      <c r="X17" s="152">
        <v>2</v>
      </c>
      <c r="Y17" s="153" t="s">
        <v>117</v>
      </c>
      <c r="Z17" s="636"/>
      <c r="AA17" s="214" t="s">
        <v>118</v>
      </c>
      <c r="AB17" s="222" t="s">
        <v>119</v>
      </c>
      <c r="AC17" s="216"/>
      <c r="AD17" s="113"/>
      <c r="AE17" s="60" t="s">
        <v>120</v>
      </c>
      <c r="AF17" s="60"/>
      <c r="AG17" s="60"/>
      <c r="AH17" s="60"/>
      <c r="AI17" s="61"/>
    </row>
    <row r="18" spans="1:35" ht="176.5" thickBot="1" x14ac:dyDescent="0.4">
      <c r="A18" s="609"/>
      <c r="B18" s="626">
        <f>D18</f>
        <v>0.17920756583271624</v>
      </c>
      <c r="C18" s="628" t="s">
        <v>121</v>
      </c>
      <c r="D18" s="577">
        <f>SUM(F18:F30)</f>
        <v>0.17920756583271624</v>
      </c>
      <c r="E18" s="154" t="s">
        <v>122</v>
      </c>
      <c r="F18" s="56">
        <f>J18</f>
        <v>1.8000000000000002E-2</v>
      </c>
      <c r="G18" s="580" t="s">
        <v>123</v>
      </c>
      <c r="H18" s="583">
        <f>SUM(J18:J30)</f>
        <v>0.17920756583271624</v>
      </c>
      <c r="I18" s="155" t="s">
        <v>124</v>
      </c>
      <c r="J18" s="156">
        <f t="shared" si="6"/>
        <v>1.8000000000000002E-2</v>
      </c>
      <c r="K18" s="157" t="s">
        <v>125</v>
      </c>
      <c r="L18" s="158" t="s">
        <v>55</v>
      </c>
      <c r="M18" s="159">
        <v>7</v>
      </c>
      <c r="N18" s="160">
        <f t="shared" si="0"/>
        <v>1.4</v>
      </c>
      <c r="O18" s="161">
        <v>1</v>
      </c>
      <c r="P18" s="162">
        <f t="shared" si="1"/>
        <v>0.2</v>
      </c>
      <c r="Q18" s="163">
        <f>9-O18-M18</f>
        <v>1</v>
      </c>
      <c r="R18" s="164">
        <f t="shared" si="2"/>
        <v>0.2</v>
      </c>
      <c r="S18" s="165"/>
      <c r="T18" s="166">
        <f t="shared" si="3"/>
        <v>0</v>
      </c>
      <c r="U18" s="167">
        <f t="shared" si="4"/>
        <v>9</v>
      </c>
      <c r="V18" s="168">
        <f t="shared" si="5"/>
        <v>1.8</v>
      </c>
      <c r="W18" s="57">
        <v>0.01</v>
      </c>
      <c r="X18" s="207">
        <v>5</v>
      </c>
      <c r="Y18" s="169" t="s">
        <v>126</v>
      </c>
      <c r="Z18" s="199" t="s">
        <v>127</v>
      </c>
      <c r="AA18" s="214" t="s">
        <v>128</v>
      </c>
      <c r="AB18" s="224" t="s">
        <v>129</v>
      </c>
      <c r="AC18" s="216"/>
      <c r="AD18" s="113"/>
      <c r="AE18" s="60" t="s">
        <v>130</v>
      </c>
      <c r="AF18" s="225" t="s">
        <v>131</v>
      </c>
      <c r="AG18" s="60"/>
      <c r="AH18" s="60"/>
      <c r="AI18" s="61"/>
    </row>
    <row r="19" spans="1:35" ht="211" thickBot="1" x14ac:dyDescent="0.4">
      <c r="A19" s="609"/>
      <c r="B19" s="612"/>
      <c r="C19" s="629"/>
      <c r="D19" s="578"/>
      <c r="E19" s="586" t="s">
        <v>132</v>
      </c>
      <c r="F19" s="587">
        <f>SUM(J19:J23)</f>
        <v>9.1645542441023409E-2</v>
      </c>
      <c r="G19" s="581"/>
      <c r="H19" s="584"/>
      <c r="I19" s="644" t="s">
        <v>133</v>
      </c>
      <c r="J19" s="642">
        <f>(V19*W19)+(V20*W20)+(V21*W21)+(V22*W22)</f>
        <v>7.6492481216533612E-2</v>
      </c>
      <c r="K19" s="109" t="s">
        <v>134</v>
      </c>
      <c r="L19" s="171" t="s">
        <v>135</v>
      </c>
      <c r="M19" s="172">
        <v>0</v>
      </c>
      <c r="N19" s="48">
        <f t="shared" si="0"/>
        <v>0</v>
      </c>
      <c r="O19" s="173">
        <v>0</v>
      </c>
      <c r="P19" s="50">
        <f t="shared" si="1"/>
        <v>0</v>
      </c>
      <c r="Q19" s="67">
        <v>84.4</v>
      </c>
      <c r="R19" s="52">
        <f t="shared" si="2"/>
        <v>1.4090150250417364</v>
      </c>
      <c r="S19" s="53"/>
      <c r="T19" s="68">
        <f t="shared" si="3"/>
        <v>0</v>
      </c>
      <c r="U19" s="55">
        <f t="shared" si="4"/>
        <v>84.4</v>
      </c>
      <c r="V19" s="56">
        <f t="shared" si="5"/>
        <v>1.4090150250417364</v>
      </c>
      <c r="W19" s="69">
        <v>1.4999999999999999E-2</v>
      </c>
      <c r="X19" s="208">
        <v>59.9</v>
      </c>
      <c r="Y19" s="174" t="s">
        <v>136</v>
      </c>
      <c r="Z19" s="175" t="s">
        <v>137</v>
      </c>
      <c r="AA19" s="214" t="s">
        <v>138</v>
      </c>
      <c r="AB19" s="222" t="s">
        <v>139</v>
      </c>
      <c r="AC19" s="217"/>
      <c r="AD19" s="176"/>
      <c r="AE19" s="225" t="s">
        <v>140</v>
      </c>
      <c r="AF19" s="60" t="s">
        <v>141</v>
      </c>
      <c r="AG19" s="60"/>
      <c r="AH19" s="60"/>
      <c r="AI19" s="61"/>
    </row>
    <row r="20" spans="1:35" ht="64.900000000000006" customHeight="1" thickBot="1" x14ac:dyDescent="0.4">
      <c r="A20" s="609"/>
      <c r="B20" s="612"/>
      <c r="C20" s="629"/>
      <c r="D20" s="578"/>
      <c r="E20" s="586"/>
      <c r="F20" s="588"/>
      <c r="G20" s="581"/>
      <c r="H20" s="584"/>
      <c r="I20" s="644"/>
      <c r="J20" s="645"/>
      <c r="K20" s="109" t="s">
        <v>142</v>
      </c>
      <c r="L20" s="171" t="s">
        <v>135</v>
      </c>
      <c r="M20" s="172">
        <v>0</v>
      </c>
      <c r="N20" s="48">
        <f t="shared" si="0"/>
        <v>0</v>
      </c>
      <c r="O20" s="173"/>
      <c r="P20" s="50">
        <f t="shared" si="1"/>
        <v>0</v>
      </c>
      <c r="Q20" s="67">
        <v>35.5</v>
      </c>
      <c r="R20" s="52">
        <f t="shared" si="2"/>
        <v>0.51749271137026243</v>
      </c>
      <c r="S20" s="53"/>
      <c r="T20" s="68">
        <f t="shared" si="3"/>
        <v>0</v>
      </c>
      <c r="U20" s="55">
        <f t="shared" si="4"/>
        <v>35.5</v>
      </c>
      <c r="V20" s="56">
        <f t="shared" si="5"/>
        <v>0.51749271137026243</v>
      </c>
      <c r="W20" s="69">
        <v>1.4999999999999999E-2</v>
      </c>
      <c r="X20" s="208">
        <v>68.599999999999994</v>
      </c>
      <c r="Y20" s="174" t="s">
        <v>143</v>
      </c>
      <c r="Z20" s="175" t="s">
        <v>144</v>
      </c>
      <c r="AA20" s="214" t="s">
        <v>145</v>
      </c>
      <c r="AB20" s="224" t="s">
        <v>146</v>
      </c>
      <c r="AC20" s="217"/>
      <c r="AD20" s="176"/>
      <c r="AE20" s="60" t="s">
        <v>147</v>
      </c>
      <c r="AF20" s="228" t="s">
        <v>148</v>
      </c>
      <c r="AG20" s="60"/>
      <c r="AH20" s="60"/>
      <c r="AI20" s="61"/>
    </row>
    <row r="21" spans="1:35" ht="112.5" thickBot="1" x14ac:dyDescent="0.4">
      <c r="A21" s="609"/>
      <c r="B21" s="612"/>
      <c r="C21" s="629"/>
      <c r="D21" s="578"/>
      <c r="E21" s="586"/>
      <c r="F21" s="588"/>
      <c r="G21" s="581"/>
      <c r="H21" s="584"/>
      <c r="I21" s="644"/>
      <c r="J21" s="645"/>
      <c r="K21" s="109" t="s">
        <v>149</v>
      </c>
      <c r="L21" s="171" t="s">
        <v>135</v>
      </c>
      <c r="M21" s="172">
        <v>0.2</v>
      </c>
      <c r="N21" s="48">
        <f t="shared" si="0"/>
        <v>0.22727272727272729</v>
      </c>
      <c r="O21" s="177"/>
      <c r="P21" s="50">
        <f t="shared" si="1"/>
        <v>0</v>
      </c>
      <c r="Q21" s="229">
        <v>1</v>
      </c>
      <c r="R21" s="52">
        <f t="shared" si="2"/>
        <v>1.1363636363636365</v>
      </c>
      <c r="S21" s="178"/>
      <c r="T21" s="68">
        <f t="shared" si="3"/>
        <v>0</v>
      </c>
      <c r="U21" s="55">
        <f t="shared" si="4"/>
        <v>1.2</v>
      </c>
      <c r="V21" s="56">
        <f t="shared" si="5"/>
        <v>1.3636363636363635</v>
      </c>
      <c r="W21" s="69">
        <v>1.4999999999999999E-2</v>
      </c>
      <c r="X21" s="209">
        <v>0.88</v>
      </c>
      <c r="Y21" s="174" t="s">
        <v>150</v>
      </c>
      <c r="Z21" s="201" t="s">
        <v>151</v>
      </c>
      <c r="AA21" s="214" t="s">
        <v>152</v>
      </c>
      <c r="AB21" s="222" t="s">
        <v>153</v>
      </c>
      <c r="AC21" s="217"/>
      <c r="AD21" s="176"/>
      <c r="AE21" s="60" t="s">
        <v>154</v>
      </c>
      <c r="AF21" s="60" t="s">
        <v>155</v>
      </c>
      <c r="AG21" s="60"/>
      <c r="AH21" s="60"/>
      <c r="AI21" s="61"/>
    </row>
    <row r="22" spans="1:35" ht="97.9" customHeight="1" thickBot="1" x14ac:dyDescent="0.4">
      <c r="A22" s="609"/>
      <c r="B22" s="612"/>
      <c r="C22" s="629"/>
      <c r="D22" s="578"/>
      <c r="E22" s="586"/>
      <c r="F22" s="588"/>
      <c r="G22" s="581"/>
      <c r="H22" s="584"/>
      <c r="I22" s="644"/>
      <c r="J22" s="643"/>
      <c r="K22" s="109" t="s">
        <v>156</v>
      </c>
      <c r="L22" s="171" t="s">
        <v>135</v>
      </c>
      <c r="M22" s="172">
        <v>0</v>
      </c>
      <c r="N22" s="48">
        <f t="shared" si="0"/>
        <v>0</v>
      </c>
      <c r="O22" s="173">
        <v>0</v>
      </c>
      <c r="P22" s="50">
        <f t="shared" si="1"/>
        <v>0</v>
      </c>
      <c r="Q22" s="67">
        <v>76.400000000000006</v>
      </c>
      <c r="R22" s="52">
        <f t="shared" si="2"/>
        <v>1.3570159857904087</v>
      </c>
      <c r="S22" s="53"/>
      <c r="T22" s="68">
        <f t="shared" si="3"/>
        <v>0</v>
      </c>
      <c r="U22" s="55">
        <f t="shared" si="4"/>
        <v>76.400000000000006</v>
      </c>
      <c r="V22" s="56">
        <f t="shared" si="5"/>
        <v>1.3570159857904087</v>
      </c>
      <c r="W22" s="69">
        <v>0.02</v>
      </c>
      <c r="X22" s="208">
        <v>56.3</v>
      </c>
      <c r="Y22" s="174" t="s">
        <v>157</v>
      </c>
      <c r="Z22" s="200" t="s">
        <v>158</v>
      </c>
      <c r="AA22" s="214" t="s">
        <v>159</v>
      </c>
      <c r="AB22" s="224" t="s">
        <v>160</v>
      </c>
      <c r="AC22" s="217"/>
      <c r="AD22" s="176"/>
      <c r="AE22" s="60" t="s">
        <v>161</v>
      </c>
      <c r="AF22" s="60" t="s">
        <v>162</v>
      </c>
      <c r="AG22" s="60"/>
      <c r="AH22" s="60"/>
      <c r="AI22" s="61"/>
    </row>
    <row r="23" spans="1:35" ht="97.9" customHeight="1" thickBot="1" x14ac:dyDescent="0.4">
      <c r="A23" s="609"/>
      <c r="B23" s="612"/>
      <c r="C23" s="629"/>
      <c r="D23" s="578"/>
      <c r="E23" s="586"/>
      <c r="F23" s="589"/>
      <c r="G23" s="581"/>
      <c r="H23" s="584"/>
      <c r="I23" s="170" t="s">
        <v>163</v>
      </c>
      <c r="J23" s="179">
        <f>W23*V23</f>
        <v>1.5153061224489794E-2</v>
      </c>
      <c r="K23" s="109" t="s">
        <v>164</v>
      </c>
      <c r="L23" s="171" t="s">
        <v>135</v>
      </c>
      <c r="M23" s="111">
        <v>4.95</v>
      </c>
      <c r="N23" s="48">
        <f>M23/$X23</f>
        <v>1.010204081632653</v>
      </c>
      <c r="O23" s="112">
        <v>0</v>
      </c>
      <c r="P23" s="50">
        <f>O23/$X23</f>
        <v>0</v>
      </c>
      <c r="Q23" s="67">
        <v>0</v>
      </c>
      <c r="R23" s="52">
        <f t="shared" si="2"/>
        <v>0</v>
      </c>
      <c r="S23" s="53">
        <v>0</v>
      </c>
      <c r="T23" s="68">
        <f>S23/$X23</f>
        <v>0</v>
      </c>
      <c r="U23" s="55">
        <f t="shared" si="4"/>
        <v>4.95</v>
      </c>
      <c r="V23" s="56">
        <f>U23/$X23</f>
        <v>1.010204081632653</v>
      </c>
      <c r="W23" s="69">
        <v>1.4999999999999999E-2</v>
      </c>
      <c r="X23" s="210" t="s">
        <v>165</v>
      </c>
      <c r="Y23" s="174" t="s">
        <v>166</v>
      </c>
      <c r="Z23" s="180" t="s">
        <v>167</v>
      </c>
      <c r="AA23" s="214" t="s">
        <v>168</v>
      </c>
      <c r="AB23" s="222" t="s">
        <v>169</v>
      </c>
      <c r="AC23" s="217"/>
      <c r="AD23" s="176"/>
      <c r="AE23" s="60" t="s">
        <v>170</v>
      </c>
      <c r="AF23" s="60" t="s">
        <v>171</v>
      </c>
      <c r="AG23" s="60"/>
      <c r="AH23" s="60"/>
      <c r="AI23" s="61"/>
    </row>
    <row r="24" spans="1:35" ht="104.25" customHeight="1" thickBot="1" x14ac:dyDescent="0.4">
      <c r="A24" s="609"/>
      <c r="B24" s="612"/>
      <c r="C24" s="629"/>
      <c r="D24" s="578"/>
      <c r="E24" s="586" t="s">
        <v>172</v>
      </c>
      <c r="F24" s="587">
        <f>J24</f>
        <v>0</v>
      </c>
      <c r="G24" s="581"/>
      <c r="H24" s="584"/>
      <c r="I24" s="644" t="s">
        <v>173</v>
      </c>
      <c r="J24" s="642">
        <f>W25*V25+V24*W24</f>
        <v>0</v>
      </c>
      <c r="K24" s="109" t="s">
        <v>174</v>
      </c>
      <c r="L24" s="110" t="s">
        <v>109</v>
      </c>
      <c r="M24" s="181">
        <v>0</v>
      </c>
      <c r="N24" s="48">
        <f t="shared" si="0"/>
        <v>0</v>
      </c>
      <c r="O24" s="182">
        <v>0</v>
      </c>
      <c r="P24" s="50">
        <f t="shared" si="1"/>
        <v>0</v>
      </c>
      <c r="Q24" s="229">
        <v>0</v>
      </c>
      <c r="R24" s="52">
        <f t="shared" si="2"/>
        <v>0</v>
      </c>
      <c r="S24" s="53"/>
      <c r="T24" s="68">
        <f t="shared" si="3"/>
        <v>0</v>
      </c>
      <c r="U24" s="55">
        <f t="shared" si="4"/>
        <v>0</v>
      </c>
      <c r="V24" s="56">
        <f t="shared" si="5"/>
        <v>0</v>
      </c>
      <c r="W24" s="69">
        <v>0.02</v>
      </c>
      <c r="X24" s="210" t="s">
        <v>175</v>
      </c>
      <c r="Y24" s="226" t="s">
        <v>176</v>
      </c>
      <c r="Z24" s="201" t="s">
        <v>177</v>
      </c>
      <c r="AA24" s="214" t="s">
        <v>178</v>
      </c>
      <c r="AB24" s="224" t="s">
        <v>179</v>
      </c>
      <c r="AC24" s="217"/>
      <c r="AD24" s="176"/>
      <c r="AE24" s="60" t="s">
        <v>180</v>
      </c>
      <c r="AF24" s="60" t="s">
        <v>181</v>
      </c>
      <c r="AG24" s="60"/>
      <c r="AH24" s="60"/>
      <c r="AI24" s="61"/>
    </row>
    <row r="25" spans="1:35" ht="294" customHeight="1" thickBot="1" x14ac:dyDescent="0.4">
      <c r="A25" s="609"/>
      <c r="B25" s="612"/>
      <c r="C25" s="629"/>
      <c r="D25" s="578"/>
      <c r="E25" s="586"/>
      <c r="F25" s="589"/>
      <c r="G25" s="581"/>
      <c r="H25" s="584"/>
      <c r="I25" s="644"/>
      <c r="J25" s="643"/>
      <c r="K25" s="109" t="s">
        <v>182</v>
      </c>
      <c r="L25" s="171" t="s">
        <v>135</v>
      </c>
      <c r="M25" s="183">
        <v>0</v>
      </c>
      <c r="N25" s="48">
        <f t="shared" si="0"/>
        <v>0</v>
      </c>
      <c r="O25" s="182">
        <v>0</v>
      </c>
      <c r="P25" s="50">
        <f t="shared" si="1"/>
        <v>0</v>
      </c>
      <c r="Q25" s="229">
        <v>0</v>
      </c>
      <c r="R25" s="52">
        <f t="shared" si="2"/>
        <v>0</v>
      </c>
      <c r="S25" s="53"/>
      <c r="T25" s="68">
        <f t="shared" si="3"/>
        <v>0</v>
      </c>
      <c r="U25" s="55">
        <f t="shared" si="4"/>
        <v>0</v>
      </c>
      <c r="V25" s="56">
        <f t="shared" si="5"/>
        <v>0</v>
      </c>
      <c r="W25" s="69">
        <v>0.02</v>
      </c>
      <c r="X25" s="210" t="s">
        <v>183</v>
      </c>
      <c r="Y25" s="226" t="s">
        <v>184</v>
      </c>
      <c r="Z25" s="201" t="s">
        <v>185</v>
      </c>
      <c r="AA25" s="214" t="s">
        <v>186</v>
      </c>
      <c r="AB25" s="222" t="s">
        <v>187</v>
      </c>
      <c r="AC25" s="217"/>
      <c r="AD25" s="176"/>
      <c r="AE25" s="227" t="s">
        <v>188</v>
      </c>
      <c r="AF25" s="225" t="s">
        <v>189</v>
      </c>
      <c r="AG25" s="60"/>
      <c r="AH25" s="60"/>
      <c r="AI25" s="61"/>
    </row>
    <row r="26" spans="1:35" ht="97.9" customHeight="1" thickBot="1" x14ac:dyDescent="0.4">
      <c r="A26" s="609"/>
      <c r="B26" s="612"/>
      <c r="C26" s="629"/>
      <c r="D26" s="578"/>
      <c r="E26" s="586" t="s">
        <v>190</v>
      </c>
      <c r="F26" s="587">
        <f>J26</f>
        <v>2.687045712663259E-2</v>
      </c>
      <c r="G26" s="581"/>
      <c r="H26" s="584"/>
      <c r="I26" s="576" t="s">
        <v>191</v>
      </c>
      <c r="J26" s="642">
        <f>W26*V26+V27*W27</f>
        <v>2.687045712663259E-2</v>
      </c>
      <c r="K26" s="109" t="s">
        <v>192</v>
      </c>
      <c r="L26" s="110" t="s">
        <v>109</v>
      </c>
      <c r="M26" s="181">
        <v>0.82</v>
      </c>
      <c r="N26" s="48">
        <f t="shared" si="0"/>
        <v>1.0249999999999999</v>
      </c>
      <c r="O26" s="182">
        <v>0.81</v>
      </c>
      <c r="P26" s="50">
        <f t="shared" si="1"/>
        <v>1.0125</v>
      </c>
      <c r="Q26" s="229">
        <v>0.9</v>
      </c>
      <c r="R26" s="52">
        <f t="shared" si="2"/>
        <v>1.125</v>
      </c>
      <c r="S26" s="178"/>
      <c r="T26" s="68">
        <f t="shared" si="3"/>
        <v>0</v>
      </c>
      <c r="U26" s="55">
        <f>(M26+O26+Q26+S26)/3</f>
        <v>0.84333333333333327</v>
      </c>
      <c r="V26" s="56">
        <f>U26/$X26</f>
        <v>1.0541666666666665</v>
      </c>
      <c r="W26" s="69">
        <v>0.01</v>
      </c>
      <c r="X26" s="210" t="s">
        <v>193</v>
      </c>
      <c r="Y26" s="174" t="s">
        <v>194</v>
      </c>
      <c r="Z26" s="175" t="s">
        <v>195</v>
      </c>
      <c r="AA26" s="214" t="s">
        <v>196</v>
      </c>
      <c r="AB26" s="224" t="s">
        <v>197</v>
      </c>
      <c r="AC26" s="217"/>
      <c r="AD26" s="176"/>
      <c r="AE26" s="60" t="s">
        <v>198</v>
      </c>
      <c r="AF26" s="60" t="s">
        <v>199</v>
      </c>
      <c r="AG26" s="60"/>
      <c r="AH26" s="60"/>
      <c r="AI26" s="61"/>
    </row>
    <row r="27" spans="1:35" ht="97.9" customHeight="1" thickBot="1" x14ac:dyDescent="0.4">
      <c r="A27" s="609"/>
      <c r="B27" s="612"/>
      <c r="C27" s="629"/>
      <c r="D27" s="578"/>
      <c r="E27" s="586"/>
      <c r="F27" s="589"/>
      <c r="G27" s="581"/>
      <c r="H27" s="584"/>
      <c r="I27" s="576"/>
      <c r="J27" s="643"/>
      <c r="K27" s="109" t="s">
        <v>200</v>
      </c>
      <c r="L27" s="171" t="s">
        <v>135</v>
      </c>
      <c r="M27" s="183" t="s">
        <v>201</v>
      </c>
      <c r="N27" s="48">
        <f t="shared" si="0"/>
        <v>0</v>
      </c>
      <c r="O27" s="184" t="s">
        <v>201</v>
      </c>
      <c r="P27" s="50">
        <f t="shared" si="1"/>
        <v>0</v>
      </c>
      <c r="Q27" s="67">
        <v>63.9</v>
      </c>
      <c r="R27" s="52">
        <f t="shared" si="2"/>
        <v>1.0885860306643951</v>
      </c>
      <c r="S27" s="53"/>
      <c r="T27" s="68">
        <f t="shared" si="3"/>
        <v>0</v>
      </c>
      <c r="U27" s="55">
        <f t="shared" si="4"/>
        <v>63.9</v>
      </c>
      <c r="V27" s="56">
        <f t="shared" si="5"/>
        <v>1.0885860306643951</v>
      </c>
      <c r="W27" s="69">
        <v>1.4999999999999999E-2</v>
      </c>
      <c r="X27" s="211">
        <v>58.7</v>
      </c>
      <c r="Y27" s="174" t="s">
        <v>202</v>
      </c>
      <c r="Z27" s="175" t="s">
        <v>195</v>
      </c>
      <c r="AA27" s="214" t="s">
        <v>203</v>
      </c>
      <c r="AB27" s="224" t="s">
        <v>204</v>
      </c>
      <c r="AC27" s="217"/>
      <c r="AD27" s="176"/>
      <c r="AE27" s="60" t="s">
        <v>205</v>
      </c>
      <c r="AF27" s="60" t="s">
        <v>206</v>
      </c>
      <c r="AG27" s="60"/>
      <c r="AH27" s="60"/>
      <c r="AI27" s="61"/>
    </row>
    <row r="28" spans="1:35" ht="189" thickBot="1" x14ac:dyDescent="0.4">
      <c r="A28" s="609"/>
      <c r="B28" s="612"/>
      <c r="C28" s="629"/>
      <c r="D28" s="578"/>
      <c r="E28" s="105" t="s">
        <v>207</v>
      </c>
      <c r="F28" s="56">
        <f>J28</f>
        <v>0.02</v>
      </c>
      <c r="G28" s="581"/>
      <c r="H28" s="584"/>
      <c r="I28" s="170" t="s">
        <v>208</v>
      </c>
      <c r="J28" s="179">
        <f>W28*V28</f>
        <v>0.02</v>
      </c>
      <c r="K28" s="109" t="s">
        <v>209</v>
      </c>
      <c r="L28" s="110" t="s">
        <v>135</v>
      </c>
      <c r="M28" s="111">
        <v>0</v>
      </c>
      <c r="N28" s="48">
        <f t="shared" si="0"/>
        <v>0</v>
      </c>
      <c r="O28" s="112">
        <v>0</v>
      </c>
      <c r="P28" s="50">
        <f t="shared" si="1"/>
        <v>0</v>
      </c>
      <c r="Q28" s="67">
        <v>75.400000000000006</v>
      </c>
      <c r="R28" s="52">
        <f t="shared" si="2"/>
        <v>1</v>
      </c>
      <c r="S28" s="53"/>
      <c r="T28" s="68">
        <f t="shared" si="3"/>
        <v>0</v>
      </c>
      <c r="U28" s="55">
        <f t="shared" si="4"/>
        <v>75.400000000000006</v>
      </c>
      <c r="V28" s="56">
        <f t="shared" si="5"/>
        <v>1</v>
      </c>
      <c r="W28" s="69">
        <v>0.02</v>
      </c>
      <c r="X28" s="210">
        <v>75.400000000000006</v>
      </c>
      <c r="Y28" s="174" t="s">
        <v>210</v>
      </c>
      <c r="Z28" s="175" t="s">
        <v>211</v>
      </c>
      <c r="AA28" s="214" t="s">
        <v>212</v>
      </c>
      <c r="AB28" s="221" t="s">
        <v>213</v>
      </c>
      <c r="AC28" s="217"/>
      <c r="AD28" s="176"/>
      <c r="AE28" s="60"/>
      <c r="AF28" s="228" t="s">
        <v>214</v>
      </c>
      <c r="AG28" s="60"/>
      <c r="AH28" s="60"/>
      <c r="AI28" s="61"/>
    </row>
    <row r="29" spans="1:35" ht="73" thickBot="1" x14ac:dyDescent="0.4">
      <c r="A29" s="609"/>
      <c r="B29" s="612"/>
      <c r="C29" s="629"/>
      <c r="D29" s="578"/>
      <c r="E29" s="105" t="s">
        <v>215</v>
      </c>
      <c r="F29" s="56">
        <f>J29</f>
        <v>1.4891566265060241E-2</v>
      </c>
      <c r="G29" s="581"/>
      <c r="H29" s="584"/>
      <c r="I29" s="170" t="s">
        <v>216</v>
      </c>
      <c r="J29" s="179">
        <f>W29*V29</f>
        <v>1.4891566265060241E-2</v>
      </c>
      <c r="K29" s="109" t="s">
        <v>217</v>
      </c>
      <c r="L29" s="110" t="s">
        <v>135</v>
      </c>
      <c r="M29" s="111">
        <v>0</v>
      </c>
      <c r="N29" s="48">
        <f t="shared" si="0"/>
        <v>0</v>
      </c>
      <c r="O29" s="112">
        <v>0</v>
      </c>
      <c r="P29" s="50">
        <f t="shared" si="1"/>
        <v>0</v>
      </c>
      <c r="Q29" s="67">
        <v>82.4</v>
      </c>
      <c r="R29" s="52">
        <f t="shared" si="2"/>
        <v>0.99277108433734951</v>
      </c>
      <c r="S29" s="53"/>
      <c r="T29" s="68">
        <f t="shared" si="3"/>
        <v>0</v>
      </c>
      <c r="U29" s="55">
        <f t="shared" si="4"/>
        <v>82.4</v>
      </c>
      <c r="V29" s="56">
        <f t="shared" si="5"/>
        <v>0.99277108433734951</v>
      </c>
      <c r="W29" s="69">
        <v>1.4999999999999999E-2</v>
      </c>
      <c r="X29" s="210">
        <v>83</v>
      </c>
      <c r="Y29" s="174" t="s">
        <v>218</v>
      </c>
      <c r="Z29" s="175" t="s">
        <v>219</v>
      </c>
      <c r="AA29" s="214" t="s">
        <v>220</v>
      </c>
      <c r="AB29" s="223" t="s">
        <v>221</v>
      </c>
      <c r="AC29" s="217"/>
      <c r="AD29" s="176"/>
      <c r="AE29" s="60"/>
      <c r="AF29" s="60"/>
      <c r="AG29" s="60"/>
      <c r="AH29" s="60"/>
      <c r="AI29" s="61"/>
    </row>
    <row r="30" spans="1:35" ht="128.5" thickBot="1" x14ac:dyDescent="0.4">
      <c r="A30" s="610"/>
      <c r="B30" s="627"/>
      <c r="C30" s="630"/>
      <c r="D30" s="579"/>
      <c r="E30" s="114" t="s">
        <v>222</v>
      </c>
      <c r="F30" s="128">
        <f>J30</f>
        <v>7.8000000000000005E-3</v>
      </c>
      <c r="G30" s="582"/>
      <c r="H30" s="585"/>
      <c r="I30" s="185" t="s">
        <v>223</v>
      </c>
      <c r="J30" s="179">
        <f>W30*V30</f>
        <v>7.8000000000000005E-3</v>
      </c>
      <c r="K30" s="117" t="s">
        <v>224</v>
      </c>
      <c r="L30" s="118" t="s">
        <v>109</v>
      </c>
      <c r="M30" s="119">
        <f>8.33/100</f>
        <v>8.3299999999999999E-2</v>
      </c>
      <c r="N30" s="120">
        <f t="shared" si="0"/>
        <v>8.3299999999999999E-2</v>
      </c>
      <c r="O30" s="121">
        <f>(7.5+12+8)/100</f>
        <v>0.27500000000000002</v>
      </c>
      <c r="P30" s="122">
        <f t="shared" si="0"/>
        <v>0.27500000000000002</v>
      </c>
      <c r="Q30" s="123">
        <f>0.78-O30-M30</f>
        <v>0.42170000000000002</v>
      </c>
      <c r="R30" s="124">
        <f t="shared" si="2"/>
        <v>0.42170000000000002</v>
      </c>
      <c r="S30" s="125"/>
      <c r="T30" s="126">
        <f t="shared" si="3"/>
        <v>0</v>
      </c>
      <c r="U30" s="127">
        <f t="shared" si="4"/>
        <v>0.78</v>
      </c>
      <c r="V30" s="128">
        <f t="shared" si="5"/>
        <v>0.78</v>
      </c>
      <c r="W30" s="129">
        <v>0.01</v>
      </c>
      <c r="X30" s="212" t="s">
        <v>225</v>
      </c>
      <c r="Y30" s="186" t="s">
        <v>226</v>
      </c>
      <c r="Z30" s="187" t="s">
        <v>167</v>
      </c>
      <c r="AA30" s="214" t="s">
        <v>220</v>
      </c>
      <c r="AB30" s="220" t="s">
        <v>227</v>
      </c>
      <c r="AC30" s="218"/>
      <c r="AD30" s="188"/>
      <c r="AE30" s="60" t="s">
        <v>228</v>
      </c>
      <c r="AF30" s="225" t="s">
        <v>229</v>
      </c>
      <c r="AG30" s="60"/>
      <c r="AH30" s="60"/>
      <c r="AI30" s="61"/>
    </row>
    <row r="31" spans="1:35" x14ac:dyDescent="0.35">
      <c r="A31" s="189">
        <f>SUM(B8:B30)</f>
        <v>1.2519910599377537</v>
      </c>
      <c r="C31" s="189"/>
      <c r="D31" s="189">
        <f>SUM(D8:D30)</f>
        <v>1.2519910599377537</v>
      </c>
      <c r="E31" s="189"/>
      <c r="F31" s="189">
        <f>SUM(F8:F30)</f>
        <v>1.2519910599377537</v>
      </c>
      <c r="G31" s="189"/>
      <c r="H31" s="189">
        <f>SUM(H8:H30)</f>
        <v>1.2519910599377537</v>
      </c>
      <c r="I31" s="189"/>
      <c r="J31" s="189">
        <f>SUM(J8:J30)</f>
        <v>1.2519910599377537</v>
      </c>
      <c r="K31" s="189"/>
      <c r="L31" s="189"/>
      <c r="M31" s="189"/>
      <c r="N31" s="236">
        <f>AVERAGE(N8:N30)</f>
        <v>0.30850728191941473</v>
      </c>
      <c r="O31" s="189"/>
      <c r="P31" s="236">
        <f>AVERAGE(P8:P30)</f>
        <v>0.21337445826925766</v>
      </c>
      <c r="Q31" s="189"/>
      <c r="R31" s="236">
        <f>AVERAGE(R8:R30)</f>
        <v>0.77209903508265754</v>
      </c>
      <c r="S31" s="189"/>
      <c r="T31" s="189"/>
      <c r="U31" s="189"/>
      <c r="V31" s="236">
        <f>AVERAGE(V8:V30)</f>
        <v>1.2023141086046631</v>
      </c>
      <c r="W31" s="189">
        <f t="shared" ref="W31" si="8">SUM(W8:W30)</f>
        <v>1.0000000000000002</v>
      </c>
      <c r="X31" s="189"/>
      <c r="Y31" s="190"/>
      <c r="Z31" s="191"/>
    </row>
    <row r="32" spans="1:35" x14ac:dyDescent="0.35">
      <c r="A32" s="15" t="s">
        <v>230</v>
      </c>
      <c r="C32" s="192"/>
      <c r="D32" s="192" t="s">
        <v>231</v>
      </c>
      <c r="E32" s="192"/>
      <c r="F32" s="192" t="s">
        <v>232</v>
      </c>
      <c r="G32" s="192"/>
      <c r="H32" s="192" t="s">
        <v>21</v>
      </c>
      <c r="I32" s="192"/>
      <c r="J32" s="192" t="s">
        <v>23</v>
      </c>
      <c r="K32" s="193"/>
      <c r="L32" s="192"/>
      <c r="M32" s="192"/>
      <c r="N32" s="192"/>
      <c r="O32" s="192"/>
      <c r="P32" s="192"/>
      <c r="Q32" s="192"/>
      <c r="R32" s="192"/>
      <c r="S32" s="192"/>
      <c r="T32" s="192"/>
      <c r="U32" s="192"/>
      <c r="V32" s="192"/>
      <c r="W32" s="192" t="s">
        <v>233</v>
      </c>
      <c r="X32" s="194"/>
      <c r="Y32" s="190"/>
      <c r="Z32" s="191"/>
    </row>
    <row r="33" spans="3:26" x14ac:dyDescent="0.35">
      <c r="C33" s="192"/>
      <c r="D33" s="192"/>
      <c r="E33" s="193"/>
      <c r="F33" s="193"/>
      <c r="G33" s="192"/>
      <c r="H33" s="192"/>
      <c r="K33" s="193"/>
      <c r="L33" s="192"/>
      <c r="M33" s="192"/>
      <c r="N33" s="192"/>
      <c r="O33" s="192"/>
      <c r="P33" s="192"/>
      <c r="Q33" s="192"/>
      <c r="R33" s="192"/>
      <c r="S33" s="192"/>
      <c r="T33" s="192"/>
      <c r="U33" s="192"/>
      <c r="V33" s="192"/>
      <c r="W33" s="192"/>
      <c r="X33" s="194"/>
      <c r="Y33" s="190"/>
      <c r="Z33" s="191"/>
    </row>
    <row r="34" spans="3:26" x14ac:dyDescent="0.35">
      <c r="C34" s="234"/>
      <c r="D34" s="192"/>
      <c r="E34" s="193"/>
      <c r="F34" s="193"/>
      <c r="G34" s="192"/>
      <c r="H34" s="192"/>
      <c r="K34" s="193"/>
      <c r="L34" s="192"/>
      <c r="M34" s="192"/>
      <c r="N34" s="192"/>
      <c r="O34" s="192"/>
      <c r="P34" s="192"/>
      <c r="Q34" s="192"/>
      <c r="R34" s="192"/>
      <c r="S34" s="192"/>
      <c r="T34" s="192"/>
      <c r="U34" s="192"/>
      <c r="V34" s="192"/>
      <c r="W34" s="192"/>
      <c r="X34" s="194"/>
      <c r="Y34" s="190"/>
      <c r="Z34" s="191"/>
    </row>
    <row r="35" spans="3:26" x14ac:dyDescent="0.35">
      <c r="C35" s="235"/>
      <c r="D35" s="192"/>
      <c r="E35" s="193"/>
      <c r="F35" s="193"/>
      <c r="G35" s="192"/>
      <c r="H35" s="192"/>
      <c r="K35" s="193"/>
      <c r="L35" s="192"/>
      <c r="M35" s="192"/>
      <c r="N35" s="192"/>
      <c r="O35" s="192"/>
      <c r="P35" s="192"/>
      <c r="Q35" s="192"/>
      <c r="R35" s="192"/>
      <c r="S35" s="192"/>
      <c r="T35" s="192"/>
      <c r="U35" s="192"/>
      <c r="V35" s="192"/>
      <c r="W35" s="192"/>
      <c r="X35" s="194"/>
      <c r="Y35" s="190"/>
      <c r="Z35" s="191"/>
    </row>
    <row r="36" spans="3:26" x14ac:dyDescent="0.35">
      <c r="C36" s="192"/>
      <c r="D36" s="192"/>
      <c r="E36" s="193"/>
      <c r="F36" s="193"/>
      <c r="G36" s="192"/>
      <c r="H36" s="192"/>
      <c r="K36" s="193"/>
      <c r="L36" s="192"/>
      <c r="M36" s="192"/>
      <c r="N36" s="192"/>
      <c r="O36" s="192"/>
      <c r="P36" s="192"/>
      <c r="Q36" s="192"/>
      <c r="R36" s="192"/>
      <c r="S36" s="192"/>
      <c r="T36" s="192"/>
      <c r="U36" s="192"/>
      <c r="V36" s="192"/>
      <c r="W36" s="192"/>
      <c r="X36" s="194"/>
      <c r="Y36" s="190"/>
      <c r="Z36" s="191"/>
    </row>
    <row r="37" spans="3:26" x14ac:dyDescent="0.35">
      <c r="C37" s="192"/>
      <c r="D37" s="192"/>
      <c r="E37" s="193"/>
      <c r="F37" s="193"/>
      <c r="G37" s="192"/>
      <c r="H37" s="192"/>
      <c r="K37" s="193"/>
      <c r="L37" s="192"/>
      <c r="M37" s="192"/>
      <c r="N37" s="192"/>
      <c r="O37" s="192"/>
      <c r="P37" s="192"/>
      <c r="Q37" s="192"/>
      <c r="R37" s="192"/>
      <c r="S37" s="192"/>
      <c r="T37" s="192"/>
      <c r="U37" s="192"/>
      <c r="V37" s="192"/>
      <c r="W37" s="192"/>
      <c r="X37" s="194"/>
      <c r="Y37" s="190"/>
      <c r="Z37" s="191"/>
    </row>
    <row r="38" spans="3:26" x14ac:dyDescent="0.35">
      <c r="C38" s="192"/>
      <c r="D38" s="192"/>
      <c r="E38" s="193"/>
      <c r="F38" s="193"/>
      <c r="G38" s="192"/>
      <c r="H38" s="192"/>
      <c r="K38" s="193"/>
      <c r="L38" s="192"/>
      <c r="M38" s="192"/>
      <c r="N38" s="192"/>
      <c r="O38" s="192"/>
      <c r="P38" s="192"/>
      <c r="Q38" s="192"/>
      <c r="R38" s="192"/>
      <c r="S38" s="192"/>
      <c r="T38" s="192"/>
      <c r="U38" s="192"/>
      <c r="V38" s="192"/>
      <c r="W38" s="192"/>
      <c r="X38" s="194"/>
      <c r="Y38" s="190"/>
      <c r="Z38" s="191"/>
    </row>
    <row r="39" spans="3:26" x14ac:dyDescent="0.35">
      <c r="C39" s="192"/>
      <c r="D39" s="192"/>
      <c r="E39" s="193"/>
      <c r="F39" s="193"/>
      <c r="G39" s="192"/>
      <c r="H39" s="192"/>
      <c r="K39" s="193"/>
      <c r="L39" s="192"/>
      <c r="M39" s="192"/>
      <c r="N39" s="192"/>
      <c r="O39" s="192"/>
      <c r="P39" s="192"/>
      <c r="Q39" s="192"/>
      <c r="S39" s="192"/>
      <c r="T39" s="192"/>
      <c r="U39" s="192"/>
      <c r="V39" s="192"/>
      <c r="W39" s="192"/>
      <c r="X39" s="194"/>
      <c r="Y39" s="190"/>
      <c r="Z39" s="191"/>
    </row>
    <row r="40" spans="3:26" x14ac:dyDescent="0.35">
      <c r="C40" s="192"/>
      <c r="D40" s="192"/>
      <c r="E40" s="193"/>
      <c r="F40" s="193"/>
      <c r="G40" s="192"/>
      <c r="H40" s="192"/>
      <c r="K40" s="193"/>
      <c r="L40" s="192"/>
      <c r="M40" s="192"/>
      <c r="N40" s="192"/>
      <c r="O40" s="192"/>
      <c r="P40" s="192"/>
      <c r="Q40" s="192"/>
      <c r="R40" s="192"/>
      <c r="S40" s="192"/>
      <c r="T40" s="192"/>
      <c r="U40" s="192"/>
      <c r="V40" s="192"/>
      <c r="W40" s="192"/>
      <c r="X40" s="194"/>
      <c r="Y40" s="190"/>
      <c r="Z40" s="191"/>
    </row>
    <row r="41" spans="3:26" x14ac:dyDescent="0.35">
      <c r="C41" s="192"/>
      <c r="D41" s="192"/>
      <c r="E41" s="193"/>
      <c r="F41" s="193"/>
      <c r="G41" s="192"/>
      <c r="H41" s="192"/>
      <c r="K41" s="193"/>
      <c r="L41" s="192"/>
      <c r="M41" s="192"/>
      <c r="N41" s="192"/>
      <c r="O41" s="192"/>
      <c r="P41" s="192"/>
      <c r="Q41" s="192"/>
      <c r="R41" s="192"/>
      <c r="S41" s="192"/>
      <c r="T41" s="192"/>
      <c r="U41" s="192"/>
      <c r="V41" s="192"/>
      <c r="W41" s="192"/>
      <c r="X41" s="194"/>
      <c r="Y41" s="190"/>
      <c r="Z41" s="191"/>
    </row>
    <row r="42" spans="3:26" x14ac:dyDescent="0.35">
      <c r="C42" s="192"/>
      <c r="D42" s="192"/>
      <c r="E42" s="193"/>
      <c r="F42" s="193"/>
      <c r="G42" s="192"/>
      <c r="H42" s="192"/>
      <c r="K42" s="193"/>
      <c r="L42" s="192"/>
      <c r="M42" s="192"/>
      <c r="N42" s="192"/>
      <c r="O42" s="192"/>
      <c r="P42" s="192"/>
      <c r="Q42" s="192"/>
      <c r="R42" s="192"/>
      <c r="S42" s="192"/>
      <c r="T42" s="192"/>
      <c r="U42" s="192"/>
      <c r="V42" s="192"/>
      <c r="W42" s="192"/>
      <c r="X42" s="194"/>
      <c r="Y42" s="190"/>
      <c r="Z42" s="191"/>
    </row>
    <row r="43" spans="3:26" x14ac:dyDescent="0.35">
      <c r="C43" s="192"/>
      <c r="D43" s="192"/>
      <c r="E43" s="193"/>
      <c r="F43" s="193"/>
      <c r="G43" s="192"/>
      <c r="H43" s="192"/>
      <c r="K43" s="193"/>
      <c r="L43" s="192"/>
      <c r="M43" s="192"/>
      <c r="N43" s="192"/>
      <c r="O43" s="192"/>
      <c r="P43" s="192"/>
      <c r="Q43" s="192"/>
      <c r="R43" s="192"/>
      <c r="S43" s="192"/>
      <c r="T43" s="192"/>
      <c r="U43" s="192"/>
      <c r="V43" s="192"/>
      <c r="W43" s="192"/>
      <c r="X43" s="194"/>
      <c r="Y43" s="190"/>
      <c r="Z43" s="191"/>
    </row>
    <row r="44" spans="3:26" x14ac:dyDescent="0.35">
      <c r="C44" s="192"/>
      <c r="D44" s="192"/>
      <c r="E44" s="193"/>
      <c r="F44" s="193"/>
      <c r="G44" s="192"/>
      <c r="H44" s="192"/>
      <c r="K44" s="193"/>
      <c r="L44" s="192"/>
      <c r="M44" s="192"/>
      <c r="N44" s="192"/>
      <c r="O44" s="192"/>
      <c r="P44" s="192"/>
      <c r="Q44" s="192"/>
      <c r="R44" s="192"/>
      <c r="S44" s="192"/>
      <c r="T44" s="192"/>
      <c r="U44" s="192"/>
      <c r="V44" s="192"/>
      <c r="W44" s="192"/>
      <c r="X44" s="194"/>
      <c r="Y44" s="190"/>
      <c r="Z44" s="191"/>
    </row>
    <row r="45" spans="3:26" x14ac:dyDescent="0.35">
      <c r="C45" s="192"/>
      <c r="D45" s="192"/>
      <c r="E45" s="193"/>
      <c r="F45" s="193"/>
      <c r="G45" s="192"/>
      <c r="H45" s="192"/>
      <c r="K45" s="193"/>
      <c r="L45" s="192"/>
      <c r="M45" s="192"/>
      <c r="N45" s="192"/>
      <c r="O45" s="192"/>
      <c r="P45" s="192"/>
      <c r="Q45" s="192"/>
      <c r="R45" s="192"/>
      <c r="S45" s="192"/>
      <c r="T45" s="192"/>
      <c r="U45" s="192"/>
      <c r="V45" s="192"/>
      <c r="W45" s="192"/>
      <c r="X45" s="194"/>
      <c r="Y45" s="190"/>
      <c r="Z45" s="191"/>
    </row>
    <row r="46" spans="3:26" x14ac:dyDescent="0.35">
      <c r="C46" s="192"/>
      <c r="D46" s="192"/>
      <c r="E46" s="193"/>
      <c r="F46" s="193"/>
      <c r="G46" s="192"/>
      <c r="H46" s="192"/>
      <c r="K46" s="193"/>
      <c r="L46" s="192"/>
      <c r="M46" s="192"/>
      <c r="N46" s="192"/>
      <c r="O46" s="192"/>
      <c r="P46" s="192"/>
      <c r="Q46" s="192"/>
      <c r="R46" s="192"/>
      <c r="S46" s="192"/>
      <c r="T46" s="192"/>
      <c r="U46" s="192"/>
      <c r="V46" s="192"/>
      <c r="W46" s="192"/>
      <c r="X46" s="194"/>
      <c r="Y46" s="190"/>
      <c r="Z46" s="191"/>
    </row>
  </sheetData>
  <sheetProtection formatCells="0" formatColumns="0" formatRows="0" insertColumns="0" insertRows="0" insertHyperlinks="0" deleteColumns="0" deleteRows="0" sort="0" autoFilter="0" pivotTables="0"/>
  <autoFilter ref="A7:AI32" xr:uid="{8BC26349-AD66-413F-93D8-47CABCEA56B7}"/>
  <mergeCells count="43">
    <mergeCell ref="J26:J27"/>
    <mergeCell ref="I19:I22"/>
    <mergeCell ref="J19:J22"/>
    <mergeCell ref="E24:E25"/>
    <mergeCell ref="F24:F25"/>
    <mergeCell ref="I24:I25"/>
    <mergeCell ref="J24:J25"/>
    <mergeCell ref="Z8:Z17"/>
    <mergeCell ref="I9:I10"/>
    <mergeCell ref="J9:J10"/>
    <mergeCell ref="G12:G13"/>
    <mergeCell ref="H12:H13"/>
    <mergeCell ref="A1:A4"/>
    <mergeCell ref="D1:E1"/>
    <mergeCell ref="F1:J4"/>
    <mergeCell ref="A8:A30"/>
    <mergeCell ref="B8:B17"/>
    <mergeCell ref="C8:C11"/>
    <mergeCell ref="D8:D11"/>
    <mergeCell ref="E8:E11"/>
    <mergeCell ref="G8:G11"/>
    <mergeCell ref="H8:H11"/>
    <mergeCell ref="C16:C17"/>
    <mergeCell ref="D16:D17"/>
    <mergeCell ref="B18:B30"/>
    <mergeCell ref="C18:C30"/>
    <mergeCell ref="C12:C15"/>
    <mergeCell ref="D12:D15"/>
    <mergeCell ref="K1:K2"/>
    <mergeCell ref="L1:L2"/>
    <mergeCell ref="C3:E3"/>
    <mergeCell ref="C4:E4"/>
    <mergeCell ref="F8:F11"/>
    <mergeCell ref="E12:E13"/>
    <mergeCell ref="F12:F13"/>
    <mergeCell ref="I26:I27"/>
    <mergeCell ref="D18:D30"/>
    <mergeCell ref="G18:G30"/>
    <mergeCell ref="H18:H30"/>
    <mergeCell ref="E19:E23"/>
    <mergeCell ref="F19:F23"/>
    <mergeCell ref="E26:E27"/>
    <mergeCell ref="F26:F27"/>
  </mergeCells>
  <conditionalFormatting sqref="A8:A30">
    <cfRule type="cellIs" dxfId="238" priority="1" operator="greaterThan">
      <formula>1</formula>
    </cfRule>
    <cfRule type="cellIs" dxfId="237" priority="3" operator="lessThan">
      <formula>1</formula>
    </cfRule>
  </conditionalFormatting>
  <conditionalFormatting sqref="A8:A31">
    <cfRule type="cellIs" dxfId="236" priority="2" operator="equal">
      <formula>1</formula>
    </cfRule>
  </conditionalFormatting>
  <conditionalFormatting sqref="B8:B17">
    <cfRule type="cellIs" dxfId="235" priority="46" operator="greaterThan">
      <formula>0.8</formula>
    </cfRule>
    <cfRule type="cellIs" dxfId="234" priority="47" operator="equal">
      <formula>0.8</formula>
    </cfRule>
    <cfRule type="cellIs" dxfId="233" priority="48" operator="lessThan">
      <formula>0.8</formula>
    </cfRule>
  </conditionalFormatting>
  <conditionalFormatting sqref="B18">
    <cfRule type="cellIs" dxfId="232" priority="121" operator="greaterThan">
      <formula>1</formula>
    </cfRule>
    <cfRule type="cellIs" dxfId="231" priority="122" operator="equal">
      <formula>1</formula>
    </cfRule>
    <cfRule type="cellIs" dxfId="230" priority="123" operator="between">
      <formula>0.999</formula>
      <formula>1</formula>
    </cfRule>
    <cfRule type="cellIs" dxfId="229" priority="124" operator="between">
      <formula>0.5</formula>
      <formula>0.998</formula>
    </cfRule>
    <cfRule type="cellIs" dxfId="228" priority="125" operator="between">
      <formula>0</formula>
      <formula>0.49</formula>
    </cfRule>
  </conditionalFormatting>
  <conditionalFormatting sqref="C31:X31">
    <cfRule type="cellIs" dxfId="227" priority="113" operator="equal">
      <formula>1</formula>
    </cfRule>
  </conditionalFormatting>
  <conditionalFormatting sqref="D8:D11 F8:F11">
    <cfRule type="cellIs" dxfId="226" priority="73" operator="greaterThan">
      <formula>0.4</formula>
    </cfRule>
    <cfRule type="cellIs" dxfId="225" priority="74" operator="equal">
      <formula>0.4</formula>
    </cfRule>
  </conditionalFormatting>
  <conditionalFormatting sqref="D8:D11">
    <cfRule type="cellIs" dxfId="224" priority="75" operator="lessThan">
      <formula>0.4</formula>
    </cfRule>
  </conditionalFormatting>
  <conditionalFormatting sqref="D12">
    <cfRule type="containsText" dxfId="223" priority="120" operator="containsText" text="N/A">
      <formula>NOT(ISERROR(SEARCH("N/A",D12)))</formula>
    </cfRule>
  </conditionalFormatting>
  <conditionalFormatting sqref="D12:D15">
    <cfRule type="cellIs" dxfId="222" priority="61" operator="greaterThan">
      <formula>0.3</formula>
    </cfRule>
    <cfRule type="cellIs" dxfId="221" priority="62" operator="equal">
      <formula>0.3</formula>
    </cfRule>
    <cfRule type="cellIs" dxfId="220" priority="63" operator="lessThan">
      <formula>0.3</formula>
    </cfRule>
  </conditionalFormatting>
  <conditionalFormatting sqref="D16:D17">
    <cfRule type="cellIs" dxfId="219" priority="49" operator="greaterThan">
      <formula>0.1</formula>
    </cfRule>
    <cfRule type="cellIs" dxfId="218" priority="50" operator="equal">
      <formula>0.1</formula>
    </cfRule>
    <cfRule type="cellIs" dxfId="217" priority="51" operator="lessThan">
      <formula>0.1</formula>
    </cfRule>
  </conditionalFormatting>
  <conditionalFormatting sqref="D18">
    <cfRule type="containsText" dxfId="216" priority="114" operator="containsText" text="N/A">
      <formula>NOT(ISERROR(SEARCH("N/A",D18)))</formula>
    </cfRule>
    <cfRule type="cellIs" dxfId="215" priority="115" operator="greaterThan">
      <formula>1</formula>
    </cfRule>
    <cfRule type="cellIs" dxfId="214" priority="116" operator="equal">
      <formula>1</formula>
    </cfRule>
    <cfRule type="cellIs" dxfId="213" priority="117" operator="between">
      <formula>0.999</formula>
      <formula>1</formula>
    </cfRule>
    <cfRule type="cellIs" dxfId="212" priority="118" operator="between">
      <formula>0.5</formula>
      <formula>99.8</formula>
    </cfRule>
    <cfRule type="cellIs" dxfId="211" priority="119" operator="between">
      <formula>0</formula>
      <formula>0.49</formula>
    </cfRule>
  </conditionalFormatting>
  <conditionalFormatting sqref="F8:F11">
    <cfRule type="cellIs" dxfId="210" priority="76" operator="lessThan">
      <formula>0.4</formula>
    </cfRule>
  </conditionalFormatting>
  <conditionalFormatting sqref="F12:F13">
    <cfRule type="cellIs" dxfId="209" priority="70" operator="greaterThan">
      <formula>0.115</formula>
    </cfRule>
    <cfRule type="cellIs" dxfId="208" priority="71" operator="equal">
      <formula>0.115</formula>
    </cfRule>
    <cfRule type="cellIs" dxfId="207" priority="72" operator="lessThan">
      <formula>0.115</formula>
    </cfRule>
  </conditionalFormatting>
  <conditionalFormatting sqref="F14">
    <cfRule type="cellIs" dxfId="206" priority="67" operator="greaterThan">
      <formula>0.08</formula>
    </cfRule>
    <cfRule type="cellIs" dxfId="205" priority="68" operator="equal">
      <formula>0.08</formula>
    </cfRule>
    <cfRule type="cellIs" dxfId="204" priority="69" operator="lessThan">
      <formula>0.08</formula>
    </cfRule>
  </conditionalFormatting>
  <conditionalFormatting sqref="F15">
    <cfRule type="cellIs" dxfId="203" priority="64" operator="greaterThan">
      <formula>0.105</formula>
    </cfRule>
    <cfRule type="cellIs" dxfId="202" priority="65" operator="equal">
      <formula>0.105</formula>
    </cfRule>
    <cfRule type="cellIs" dxfId="201" priority="66" operator="lessThan">
      <formula>0.105</formula>
    </cfRule>
  </conditionalFormatting>
  <conditionalFormatting sqref="F16:F17">
    <cfRule type="cellIs" dxfId="200" priority="52" operator="greaterThan">
      <formula>0.05</formula>
    </cfRule>
    <cfRule type="cellIs" dxfId="199" priority="53" operator="equal">
      <formula>0.05</formula>
    </cfRule>
    <cfRule type="cellIs" dxfId="198" priority="54" operator="lessThan">
      <formula>0.05</formula>
    </cfRule>
  </conditionalFormatting>
  <conditionalFormatting sqref="F18">
    <cfRule type="cellIs" dxfId="197" priority="22" operator="greaterThan">
      <formula>0.01</formula>
    </cfRule>
    <cfRule type="cellIs" dxfId="196" priority="23" operator="equal">
      <formula>0.01</formula>
    </cfRule>
    <cfRule type="cellIs" dxfId="195" priority="24" operator="lessThan">
      <formula>0.01</formula>
    </cfRule>
  </conditionalFormatting>
  <conditionalFormatting sqref="F19:F23">
    <cfRule type="cellIs" dxfId="194" priority="19" operator="greaterThan">
      <formula>0.08</formula>
    </cfRule>
    <cfRule type="cellIs" dxfId="193" priority="20" operator="equal">
      <formula>0.08</formula>
    </cfRule>
    <cfRule type="cellIs" dxfId="192" priority="21" operator="lessThan">
      <formula>0.08</formula>
    </cfRule>
  </conditionalFormatting>
  <conditionalFormatting sqref="F24:F25">
    <cfRule type="cellIs" dxfId="191" priority="16" operator="greaterThan">
      <formula>0.04</formula>
    </cfRule>
    <cfRule type="cellIs" dxfId="190" priority="17" operator="equal">
      <formula>0.04</formula>
    </cfRule>
    <cfRule type="cellIs" dxfId="189" priority="18" operator="lessThan">
      <formula>0.04</formula>
    </cfRule>
  </conditionalFormatting>
  <conditionalFormatting sqref="F26:F27">
    <cfRule type="cellIs" dxfId="188" priority="13" operator="greaterThan">
      <formula>0.025</formula>
    </cfRule>
    <cfRule type="cellIs" dxfId="187" priority="14" operator="equal">
      <formula>0.025</formula>
    </cfRule>
    <cfRule type="cellIs" dxfId="186" priority="15" operator="lessThan">
      <formula>0.025</formula>
    </cfRule>
  </conditionalFormatting>
  <conditionalFormatting sqref="F28">
    <cfRule type="cellIs" dxfId="185" priority="10" operator="greaterThan">
      <formula>0.02</formula>
    </cfRule>
    <cfRule type="cellIs" dxfId="184" priority="11" operator="equal">
      <formula>0.02</formula>
    </cfRule>
    <cfRule type="cellIs" dxfId="183" priority="12" operator="lessThan">
      <formula>0.02</formula>
    </cfRule>
  </conditionalFormatting>
  <conditionalFormatting sqref="F29">
    <cfRule type="cellIs" dxfId="182" priority="7" operator="greaterThan">
      <formula>0.015</formula>
    </cfRule>
    <cfRule type="cellIs" dxfId="181" priority="8" operator="equal">
      <formula>0.015</formula>
    </cfRule>
    <cfRule type="cellIs" dxfId="180" priority="9" operator="lessThan">
      <formula>0.015</formula>
    </cfRule>
  </conditionalFormatting>
  <conditionalFormatting sqref="F30">
    <cfRule type="cellIs" dxfId="179" priority="4" operator="greaterThan">
      <formula>0.01</formula>
    </cfRule>
    <cfRule type="cellIs" dxfId="178" priority="5" operator="equal">
      <formula>0.01</formula>
    </cfRule>
    <cfRule type="cellIs" dxfId="177" priority="6" operator="lessThan">
      <formula>0.01</formula>
    </cfRule>
  </conditionalFormatting>
  <conditionalFormatting sqref="H8:H11">
    <cfRule type="cellIs" dxfId="176" priority="99" operator="equal">
      <formula>0.4</formula>
    </cfRule>
    <cfRule type="cellIs" dxfId="175" priority="100" operator="lessThan">
      <formula>0.4</formula>
    </cfRule>
    <cfRule type="cellIs" dxfId="174" priority="101" operator="greaterThan">
      <formula>0.4</formula>
    </cfRule>
  </conditionalFormatting>
  <conditionalFormatting sqref="H12:H13">
    <cfRule type="cellIs" dxfId="173" priority="83" operator="greaterThan">
      <formula>0.115</formula>
    </cfRule>
    <cfRule type="cellIs" dxfId="172" priority="84" operator="lessThan">
      <formula>0.115</formula>
    </cfRule>
    <cfRule type="cellIs" dxfId="171" priority="85" operator="equal">
      <formula>0.115</formula>
    </cfRule>
  </conditionalFormatting>
  <conditionalFormatting sqref="H14">
    <cfRule type="cellIs" dxfId="170" priority="80" operator="greaterThan">
      <formula>0.08</formula>
    </cfRule>
    <cfRule type="cellIs" dxfId="169" priority="81" operator="equal">
      <formula>0.08</formula>
    </cfRule>
    <cfRule type="cellIs" dxfId="168" priority="82" operator="lessThan">
      <formula>0.08</formula>
    </cfRule>
  </conditionalFormatting>
  <conditionalFormatting sqref="H15">
    <cfRule type="cellIs" dxfId="167" priority="77" operator="greaterThan">
      <formula>0.105</formula>
    </cfRule>
    <cfRule type="cellIs" dxfId="166" priority="78" operator="equal">
      <formula>0.105</formula>
    </cfRule>
    <cfRule type="cellIs" dxfId="165" priority="79" operator="lessThan">
      <formula>0.105</formula>
    </cfRule>
  </conditionalFormatting>
  <conditionalFormatting sqref="H16:H17">
    <cfRule type="cellIs" dxfId="164" priority="55" operator="greaterThan">
      <formula>0.05</formula>
    </cfRule>
    <cfRule type="cellIs" dxfId="163" priority="56" operator="equal">
      <formula>0.05</formula>
    </cfRule>
    <cfRule type="cellIs" dxfId="162" priority="57" operator="lessThan">
      <formula>0.05</formula>
    </cfRule>
  </conditionalFormatting>
  <conditionalFormatting sqref="H18:H30">
    <cfRule type="cellIs" dxfId="161" priority="25" operator="greaterThan">
      <formula>0.2</formula>
    </cfRule>
    <cfRule type="cellIs" dxfId="160" priority="26" operator="equal">
      <formula>0.2</formula>
    </cfRule>
    <cfRule type="cellIs" dxfId="159" priority="27" operator="lessThan">
      <formula>0.2</formula>
    </cfRule>
  </conditionalFormatting>
  <conditionalFormatting sqref="J8">
    <cfRule type="cellIs" dxfId="158" priority="98" operator="lessThan">
      <formula>$W$8</formula>
    </cfRule>
    <cfRule type="cellIs" dxfId="157" priority="108" operator="greaterThan">
      <formula>$W$8</formula>
    </cfRule>
    <cfRule type="cellIs" dxfId="156" priority="109" operator="equal">
      <formula>$W$8</formula>
    </cfRule>
  </conditionalFormatting>
  <conditionalFormatting sqref="J9:J10">
    <cfRule type="cellIs" dxfId="155" priority="105" operator="greaterThan">
      <formula>0.275</formula>
    </cfRule>
    <cfRule type="cellIs" dxfId="154" priority="106" operator="lessThan">
      <formula>0.275</formula>
    </cfRule>
    <cfRule type="cellIs" dxfId="153" priority="107" operator="equal">
      <formula>0.275</formula>
    </cfRule>
  </conditionalFormatting>
  <conditionalFormatting sqref="J11">
    <cfRule type="cellIs" dxfId="152" priority="95" operator="greaterThan">
      <formula>$W$11</formula>
    </cfRule>
    <cfRule type="cellIs" dxfId="151" priority="96" operator="equal">
      <formula>$W$11</formula>
    </cfRule>
    <cfRule type="cellIs" dxfId="150" priority="97" operator="lessThan">
      <formula>$W$11</formula>
    </cfRule>
  </conditionalFormatting>
  <conditionalFormatting sqref="J12">
    <cfRule type="cellIs" dxfId="149" priority="102" operator="greaterThan">
      <formula>$W$12</formula>
    </cfRule>
    <cfRule type="cellIs" dxfId="148" priority="103" operator="lessThan">
      <formula>$W$12</formula>
    </cfRule>
    <cfRule type="cellIs" dxfId="147" priority="104" operator="equal">
      <formula>$W$12</formula>
    </cfRule>
  </conditionalFormatting>
  <conditionalFormatting sqref="J13">
    <cfRule type="cellIs" dxfId="146" priority="92" operator="greaterThan">
      <formula>$W$13</formula>
    </cfRule>
    <cfRule type="cellIs" dxfId="145" priority="93" operator="equal">
      <formula>$W$13</formula>
    </cfRule>
    <cfRule type="cellIs" dxfId="144" priority="94" operator="lessThan">
      <formula>$W$13</formula>
    </cfRule>
  </conditionalFormatting>
  <conditionalFormatting sqref="J14">
    <cfRule type="cellIs" dxfId="143" priority="89" operator="greaterThan">
      <formula>$W$14</formula>
    </cfRule>
    <cfRule type="cellIs" dxfId="142" priority="90" operator="equal">
      <formula>$W$14</formula>
    </cfRule>
    <cfRule type="cellIs" dxfId="141" priority="91" operator="lessThan">
      <formula>$W$14</formula>
    </cfRule>
  </conditionalFormatting>
  <conditionalFormatting sqref="J15">
    <cfRule type="cellIs" dxfId="140" priority="86" operator="greaterThan">
      <formula>$W$15</formula>
    </cfRule>
    <cfRule type="cellIs" dxfId="139" priority="87" operator="equal">
      <formula>$W$15</formula>
    </cfRule>
    <cfRule type="cellIs" dxfId="138" priority="88" operator="lessThan">
      <formula>$W$15</formula>
    </cfRule>
  </conditionalFormatting>
  <conditionalFormatting sqref="J16:J17">
    <cfRule type="cellIs" dxfId="137" priority="58" operator="greaterThan">
      <formula>$W$17</formula>
    </cfRule>
    <cfRule type="cellIs" dxfId="136" priority="59" operator="equal">
      <formula>$W$17</formula>
    </cfRule>
    <cfRule type="cellIs" dxfId="135" priority="60" operator="lessThan">
      <formula>$W$17</formula>
    </cfRule>
  </conditionalFormatting>
  <conditionalFormatting sqref="J18 J30">
    <cfRule type="cellIs" dxfId="134" priority="43" operator="greaterThan">
      <formula>0.01</formula>
    </cfRule>
    <cfRule type="cellIs" dxfId="133" priority="44" operator="equal">
      <formula>0.01</formula>
    </cfRule>
    <cfRule type="cellIs" dxfId="132" priority="45" operator="lessThan">
      <formula>0.01</formula>
    </cfRule>
  </conditionalFormatting>
  <conditionalFormatting sqref="J19:J22">
    <cfRule type="cellIs" dxfId="131" priority="40" operator="greaterThan">
      <formula>0.065</formula>
    </cfRule>
    <cfRule type="cellIs" dxfId="130" priority="41" operator="equal">
      <formula>0.065</formula>
    </cfRule>
    <cfRule type="cellIs" dxfId="129" priority="42" operator="lessThan">
      <formula>0.065</formula>
    </cfRule>
  </conditionalFormatting>
  <conditionalFormatting sqref="J23 J29">
    <cfRule type="cellIs" dxfId="128" priority="37" operator="greaterThan">
      <formula>0.015</formula>
    </cfRule>
    <cfRule type="cellIs" dxfId="127" priority="38" operator="equal">
      <formula>0.015</formula>
    </cfRule>
    <cfRule type="cellIs" dxfId="126" priority="39" operator="lessThan">
      <formula>0.015</formula>
    </cfRule>
  </conditionalFormatting>
  <conditionalFormatting sqref="J24:J25">
    <cfRule type="cellIs" dxfId="125" priority="34" operator="greaterThan">
      <formula>0.04</formula>
    </cfRule>
    <cfRule type="cellIs" dxfId="124" priority="35" operator="equal">
      <formula>0.04</formula>
    </cfRule>
    <cfRule type="cellIs" dxfId="123" priority="36" operator="lessThan">
      <formula>0.04</formula>
    </cfRule>
  </conditionalFormatting>
  <conditionalFormatting sqref="J26:J27">
    <cfRule type="cellIs" dxfId="122" priority="31" operator="greaterThan">
      <formula>0.025</formula>
    </cfRule>
    <cfRule type="cellIs" dxfId="121" priority="32" operator="equal">
      <formula>0.025</formula>
    </cfRule>
    <cfRule type="cellIs" dxfId="120" priority="33" operator="lessThan">
      <formula>0.025</formula>
    </cfRule>
  </conditionalFormatting>
  <conditionalFormatting sqref="J28">
    <cfRule type="cellIs" dxfId="119" priority="28" operator="greaterThan">
      <formula>0.02</formula>
    </cfRule>
    <cfRule type="cellIs" dxfId="118" priority="29" operator="equal">
      <formula>0.02</formula>
    </cfRule>
    <cfRule type="cellIs" dxfId="117" priority="30" operator="lessThan">
      <formula>0.02</formula>
    </cfRule>
  </conditionalFormatting>
  <conditionalFormatting sqref="V8:V30">
    <cfRule type="cellIs" dxfId="116" priority="110" operator="greaterThan">
      <formula>1</formula>
    </cfRule>
    <cfRule type="cellIs" dxfId="115" priority="111" operator="between">
      <formula>0</formula>
      <formula>0.999</formula>
    </cfRule>
    <cfRule type="cellIs" dxfId="114" priority="112" operator="equal">
      <formula>1</formula>
    </cfRule>
  </conditionalFormatting>
  <hyperlinks>
    <hyperlink ref="AA8" r:id="rId1" display="../../../../../../:f:/r/sites/CFES/Compartidas/SGI-CGEM/P. Plan de Accion/2024 .Plan de Accion/Seguimiento PA 2024/T 1/Evidencias/D1 Promoci%C3%B3nAcceso/C1 Articulaci%C3%B3n EB-ES-EM/P1 PlanDeVida/Pr1SemestreCero/I1 %23Estudiantes?csf=1&amp;web=1&amp;e=HRKQqt" xr:uid="{7C8ED33A-FD25-4AD7-BB2B-2E551781A1C3}"/>
    <hyperlink ref="AA9" r:id="rId2" display="../../../../../../:f:/r/sites/CFES/Compartidas/SGI-CGEM/P. Plan de Accion/2024 .Plan de Accion/Seguimiento PA 2024/T 1/Evidencias/D1 Promoci%C3%B3nAcceso/C1 Articulaci%C3%B3n EB-ES-EM/P1 PlanDeVida/Pr2Formaci%C3%B3nCapacidades/I2 %23EstAcompa%C3%B1ados?csf=1&amp;web=1&amp;e=eSvgnT" xr:uid="{DE1DF8E8-61D2-4B63-A559-495074E0C038}"/>
    <hyperlink ref="AA10" r:id="rId3" display="../../../../../../:f:/r/sites/CFES/Compartidas/SGI-CGEM/P. Plan de Accion/2024 .Plan de Accion/Seguimiento PA 2024/T 1/Evidencias/D1 Promoci%C3%B3nAcceso/C1 Articulaci%C3%B3n EB-ES-EM/P1 PlanDeVida/Pr2Formaci%C3%B3nCapacidades/I3 %23DocentesAcompa%C3%B1ados?csf=1&amp;web=1&amp;e=Zo0Cgb" xr:uid="{3C79917A-DAF8-4CCB-95DB-35A03184AFC7}"/>
    <hyperlink ref="AA11" r:id="rId4" display="../../../../../../:f:/r/sites/CFES/Compartidas/SGI-CGEM/P. Plan de Accion/2024 .Plan de Accion/Seguimiento PA 2024/T 1/Evidencias/D1 Promoci%C3%B3nAcceso/C1 Articulaci%C3%B3n EB-ES-EM/P1 PlanDeVida/Pr3PdV/I4 %23Actividades?csf=1&amp;web=1&amp;e=4R0OGF" xr:uid="{96CC73EF-19FA-44D6-AC43-4880977F899F}"/>
    <hyperlink ref="AA12" r:id="rId5" display="../../../../../../:f:/r/sites/CFES/Compartidas/SGI-CGEM/P. Plan de Accion/2024 .Plan de Accion/Seguimiento PA 2024/T 1/Evidencias/D2 TrayectoriasEducativas/C2Or%26As/P2Or%26AS/Pr3PdV/I4 %23Actividades?csf=1&amp;web=1&amp;e=WVDX4g" xr:uid="{972D2017-80D1-4122-91CC-255276D9EC80}"/>
    <hyperlink ref="AA13" r:id="rId6" display="../../../../../../:f:/r/sites/CFES/Compartidas/SGI-CGEM/P. Plan de Accion/2024 .Plan de Accion/Seguimiento PA 2024/T 1/Evidencias/D2 TrayectoriasEducativas/C2Or%26As/P2Or%26AS/Pr4OportunidadesSEd/I5%23Actividades?csf=1&amp;web=1&amp;e=57JXY0" xr:uid="{1B85F526-5AFF-473E-87FB-87E98F7A1860}"/>
    <hyperlink ref="AA14" r:id="rId7" display="../../../../../../:f:/r/sites/CFES/Compartidas/SGI-CGEM/P. Plan de Accion/2024 .Plan de Accion/Seguimiento PA 2024/T 1/Evidencias/D2 TrayectoriasEducativas/C3ApoyoFNN/P3BecasCrEE/Pr5ProgFnn/I6%23BecasCrEE?csf=1&amp;web=1&amp;e=MSgvhn" xr:uid="{245D8E6F-97C3-4846-B6BA-BBDEB38D1678}"/>
    <hyperlink ref="AA15" r:id="rId8" display="../../../../../../:f:/r/sites/CFES/Compartidas/SGI-CGEM/P. Plan de Accion/2024 .Plan de Accion/Seguimiento PA 2024/T 1/Evidencias/D2 TrayectoriasEducativas/C4FormAc-Hb/P4FormAc-Hb/Pr6DlloHb/I7%23ActFormaci%C3%B3n?csf=1&amp;web=1&amp;e=bmHlQE" xr:uid="{750B362F-47D7-4645-A552-B14CF35709BF}"/>
    <hyperlink ref="AA16" r:id="rId9" display="../../../../../../:f:/r/sites/CFES/Compartidas/SGI-CGEM/P. Plan de Accion/2024 .Plan de Accion/Seguimiento PA 2024/T 1/Evidencias/D3ForTerritorioCTI/C5ForTerritorio/P5ForTerritorio/Pr7IntTerritorio/I8%25EstForTerritorial?csf=1&amp;web=1&amp;e=WDEYjG" xr:uid="{C58C4704-1A67-4724-9BA8-F809D21C5986}"/>
    <hyperlink ref="AA17" r:id="rId10" display="../../../../../../:f:/r/sites/CFES/Compartidas/SGI-CGEM/P. Plan de Accion/2024 .Plan de Accion/Seguimiento PA 2024/T 1/Evidencias/D3ForTerritorioCTI/C6FortCTI/P6FortCTI/Pr8FomentoCTI/I9%23ActFomento?csf=1&amp;web=1&amp;e=daiNLd" xr:uid="{FCFC3221-1B37-45C8-AF80-A958F3293BDF}"/>
    <hyperlink ref="AA18" r:id="rId11" display="../../../../../../:f:/r/sites/CFES/Compartidas/SGI-CGEM/P. Plan de Accion/2024 .Plan de Accion/Seguimiento PA 2024/T 1/Evidencias/D4 GInstitucional/C07GInter/P7FortOrganizacional/Pr9Alianzas%26Pptas/I10%23Ali%26Pptas?csf=1&amp;web=1&amp;e=fkdbkK" xr:uid="{518EFFAA-228B-4E0A-9C29-2DDA3838DD2A}"/>
    <hyperlink ref="AA19" r:id="rId12" display="../../../../../../:f:/r/sites/CFES/Compartidas/SGI-CGEM/P. Plan de Accion/2024 .Plan de Accion/Seguimiento PA 2024/T 1/Evidencias/D4 GInstitucional/C08GAdmin%26Fnn/P7FortOrganizacional/Pr10GAdmin/I11IndPTHno?csf=1&amp;web=1&amp;e=eY11wl" xr:uid="{BA3F2660-9B23-4C9D-9456-24C7C3498F43}"/>
    <hyperlink ref="AA20" r:id="rId13" display="../../../../../../:f:/r/sites/CFES/Compartidas/SGI-CGEM/P. Plan de Accion/2024 .Plan de Accion/Seguimiento PA 2024/T 1/Evidencias/D4 GInstitucional/C08GAdmin%26Fnn/P7FortOrganizacional/Pr10GAdmin/I12IndPGDoc?csf=1&amp;web=1&amp;e=7fcapp" xr:uid="{4C546A88-0685-4E4E-A6BE-CB8C471905CC}"/>
    <hyperlink ref="AA21" r:id="rId14" display="../../../../../../:f:/r/sites/CFES/Compartidas/SGI-CGEM/P. Plan de Accion/2024 .Plan de Accion/Seguimiento PA 2024/T 1/Evidencias/D4 GInstitucional/C08GAdmin%26Fnn/P7FortOrganizacional/Pr10GAdmin/I13IndTransActiva?csf=1&amp;web=1&amp;e=13fenu" xr:uid="{382EF59E-0DB7-4B9C-9997-9953FBD64E2E}"/>
    <hyperlink ref="AA22" r:id="rId15" display="../../../../../../:f:/r/sites/CFES/Compartidas/SGI-CGEM/P. Plan de Accion/2024 .Plan de Accion/Seguimiento PA 2024/T 1/Evidencias/D4 GInstitucional/C08GAdmin%26Fnn/P7FortOrganizacional/Pr10GAdmin/I14IndPIntegridad?csf=1&amp;web=1&amp;e=upAogU" xr:uid="{6172FE2F-01FC-456C-92DD-B404D5C90F15}"/>
    <hyperlink ref="AA23" r:id="rId16" display="../../../../../../:f:/r/sites/CFES/Compartidas/SGI-CGEM/P. Plan de Accion/2024 .Plan de Accion/Seguimiento PA 2024/T 1/Evidencias/D4 GInstitucional/C08GAdmin%26Fnn/P7FortOrganizacional/Pr11GFnn/I15ICIContable?csf=1&amp;web=1&amp;e=gxHhNp" xr:uid="{4406CA2E-E59A-4DA2-B28A-4EA3B79322A0}"/>
    <hyperlink ref="AA24" r:id="rId17" display="../../../../../../:f:/r/sites/CFES/Compartidas/SGI-CGEM/P. Plan de Accion/2024 .Plan de Accion/Seguimiento PA 2024/T 1/Evidencias/D4 GInstitucional/C09GCcional/P7FortOrganizacional/Pr12Cci%C3%B3nInt%26Ext/I16SatisfActCci%C3%B3nInterna?csf=1&amp;web=1&amp;e=zx8vv4" xr:uid="{AE6C707C-594E-46E1-A0D7-FEBC5174D95A}"/>
    <hyperlink ref="AA25" r:id="rId18" display="../../../../../../:f:/r/sites/CFES/Compartidas/SGI-CGEM/P. Plan de Accion/2024 .Plan de Accion/Seguimiento PA 2024/T 1/Evidencias/D4 GInstitucional/C09GCcional/P7FortOrganizacional/Pr12Cci%C3%B3nInt%26Ext/I17IndPosicionamiento?csf=1&amp;web=1&amp;e=2kfGod" xr:uid="{2E974743-8478-4E66-98D4-17CC433F8F7C}"/>
    <hyperlink ref="AA26" r:id="rId19" display="../../../../../../:f:/r/sites/CFES/Compartidas/SGI-CGEM/P. Plan de Accion/2024 .Plan de Accion/Seguimiento PA 2024/T 1/Evidencias/D4 GInstitucional/C10GServCiudadano/P07FortOrganizacional/Pr13ServCiudadano/I18Percepci%C3%B3nSAalC?csf=1&amp;web=1&amp;e=SUb39O" xr:uid="{6DB4C128-93C9-4FAE-87F7-B2EFB5F0FA2A}"/>
    <hyperlink ref="AA27" r:id="rId20" display="../../../../../../:f:/r/sites/CFES/Compartidas/SGI-CGEM/P. Plan de Accion/2024 .Plan de Accion/Seguimiento PA 2024/T 1/Evidencias/D4 GInstitucional/C10GServCiudadano/P07FortOrganizacional/Pr13ServCiudadano/I19IndPServCiudadano?csf=1&amp;web=1&amp;e=zKAWHH" xr:uid="{2CBD6D56-2768-4E20-BBAA-829AD0395149}"/>
    <hyperlink ref="AA28" r:id="rId21" display="../../../../../../:f:/r/sites/CFES/Compartidas/SGI-CGEM/P. Plan de Accion/2024 .Plan de Accion/Seguimiento PA 2024/T 1/Evidencias/D4 GInstitucional/C11GPlaneaci%C3%B3n/P07FortOrganizacional/Pr14Planeaci%C3%B3n/I20IDI?csf=1&amp;web=1&amp;e=l1crvc" xr:uid="{17026BF4-8A46-4DCA-9C6E-B261E2A37598}"/>
    <hyperlink ref="AA29" r:id="rId22" display="../../../../../../:f:/r/sites/CFES/Compartidas/SGI-CGEM/P. Plan de Accion/2024 .Plan de Accion/Seguimiento PA 2024/T 1/Evidencias/D4 GInstitucional/C12GEv%26Ctrl/P07FortOrganizacional/Pr15Ev%26Ctrl/I21ICI?csf=1&amp;web=1&amp;e=4mydOs" xr:uid="{FE650DF0-2B5D-4881-ABB4-A3C1912BE636}"/>
    <hyperlink ref="AA30" r:id="rId23" display="../../../../../../:f:/r/sites/CFES/Compartidas/SGI-CGEM/P. Plan de Accion/2024 .Plan de Accion/Seguimiento PA 2024/T 1/Evidencias/D4 GInstitucional/C12GEv%26Ctrl/P07FortOrganizacional/Pr15Ev%26Ctrl/I21ICI?csf=1&amp;web=1&amp;e=4mydOs" xr:uid="{64096CF7-14BC-4A48-A229-18C855238C9F}"/>
    <hyperlink ref="AB8" r:id="rId24" display="../../../../../../../../:f:/r/sites/CFES/Compartidas/SGI-CGEM/P. Plan de Accion/2024 .Plan de Accion/Seguimiento PA 2024/T 2/Evidencias/D1 Promoci%C3%B3nAcceso/C1 Articulaci%C3%B3n EB-ES-EM/P1 PlanDeVida/Pr1SemestreCero/I1 %23Estudiantes?csf=1&amp;web=1&amp;e=aeoD1B" xr:uid="{47B1B59B-56F5-402C-B4F2-E304B48317A3}"/>
    <hyperlink ref="AB9" r:id="rId25" display="../../../../../../../../:f:/r/sites/CFES/Compartidas/SGI-CGEM/P. Plan de Accion/2024 .Plan de Accion/Seguimiento PA 2024/T 2/Evidencias/D1 Promoci%C3%B3nAcceso/C1 Articulaci%C3%B3n EB-ES-EM/P1 PlanDeVida/Pr2Formaci%C3%B3nCapacidades/I2 %23EstAcompa%C3%B1ados?csf=1&amp;web=1&amp;e=c6Kspf" xr:uid="{BFA214D6-7EAF-4485-BAE7-39BDA70D1B54}"/>
    <hyperlink ref="AB10" r:id="rId26" display="../../../../../../../../:f:/r/sites/CFES/Compartidas/SGI-CGEM/P. Plan de Accion/2024 .Plan de Accion/Seguimiento PA 2024/T 2/Evidencias/D1 Promoci%C3%B3nAcceso/C1 Articulaci%C3%B3n EB-ES-EM/P1 PlanDeVida/Pr2Formaci%C3%B3nCapacidades/I3 %23DocentesAcompa%C3%B1ados?csf=1&amp;web=1&amp;e=k8Sr2a" xr:uid="{9EB3947B-5555-40E5-B56F-B785CF12EC39}"/>
    <hyperlink ref="AB11" r:id="rId27" display="../../../../../../../../:f:/r/sites/CFES/Compartidas/SGI-CGEM/P. Plan de Accion/2024 .Plan de Accion/Seguimiento PA 2024/T 2/Evidencias/D1 Promoci%C3%B3nAcceso/C1 Articulaci%C3%B3n EB-ES-EM/P1 PlanDeVida/Pr3PdV/I4 %23Actividades?csf=1&amp;web=1&amp;e=t5NeUH" xr:uid="{3D913A26-25B8-4275-8A4A-4A59760633A5}"/>
    <hyperlink ref="AB12" r:id="rId28" display="../../../../../../../../:f:/r/sites/CFES/Compartidas/SGI-CGEM/P. Plan de Accion/2024 .Plan de Accion/Seguimiento PA 2024/T 2/Evidencias/D2 TrayectoriasEducativas/C2Or%26As/P2Or%26AS/Pr3PdV/I4 %23Actividades?csf=1&amp;web=1&amp;e=7hERrZ" xr:uid="{8C8FA39C-89F6-4654-AB0B-4890813EC054}"/>
    <hyperlink ref="AB13" r:id="rId29" display="../../../../../../../../:f:/r/sites/CFES/Compartidas/SGI-CGEM/P. Plan de Accion/2024 .Plan de Accion/Seguimiento PA 2024/T 2/Evidencias/D2 TrayectoriasEducativas/C2Or%26As/P2Or%26AS/Pr4OportunidadesSEd/I5%23Actividades?csf=1&amp;web=1&amp;e=dI8l3y" xr:uid="{3425B14C-3462-4E79-B759-7646FBB663B1}"/>
    <hyperlink ref="AB14" r:id="rId30" display="../../../../../../../../:f:/r/sites/CFES/Compartidas/SGI-CGEM/P. Plan de Accion/2024 .Plan de Accion/Seguimiento PA 2024/T 2/Evidencias/D2 TrayectoriasEducativas/C3ApoyoFNN/P3BecasCrEE/Pr5ProgFnn/I6%23BecasCrEE?csf=1&amp;web=1&amp;e=bNTJcC" xr:uid="{D2505700-077D-4159-AD91-6A0348D565CF}"/>
    <hyperlink ref="AB15" r:id="rId31" display="../../../../../../../../:f:/r/sites/CFES/Compartidas/SGI-CGEM/P. Plan de Accion/2024 .Plan de Accion/Seguimiento PA 2024/T 2/Evidencias/D2 TrayectoriasEducativas/C4FormAc-Hb/P4FormAc-Hb/Pr6DlloHb/I7%23ActFormaci%C3%B3n?csf=1&amp;web=1&amp;e=ddPBOt" xr:uid="{F3A0F39E-40C0-449F-B43E-7B28C4804639}"/>
    <hyperlink ref="AB16" r:id="rId32" display="../../../../../../../../:f:/r/sites/CFES/Compartidas/SGI-CGEM/P. Plan de Accion/2024 .Plan de Accion/Seguimiento PA 2024/T 2/Evidencias/D3ForTerritorioCTI/C5ForTerritorio/P5ForTerritorio/Pr7IntTerritorio/I8%25EstForTerritorial?csf=1&amp;web=1&amp;e=EM6GaF" xr:uid="{6214620C-4097-4953-A587-3364F36A98D7}"/>
    <hyperlink ref="AB17" r:id="rId33" display="../../../../../../../../:f:/r/sites/CFES/Compartidas/SGI-CGEM/P. Plan de Accion/2024 .Plan de Accion/Seguimiento PA 2024/T 2/Evidencias/D3ForTerritorioCTI/C6FortCTI/P6FortCTI/Pr8FomentoCTI/I9%23ActFomento?csf=1&amp;web=1&amp;e=qPptaC" xr:uid="{38A97117-F6C8-4699-BF28-81BA6F8C357A}"/>
    <hyperlink ref="AB18" r:id="rId34" display="../../../../../../../../:f:/r/sites/CFES/Compartidas/SGI-CGEM/P. Plan de Accion/2024 .Plan de Accion/Seguimiento PA 2024/T 2/Evidencias/D4 GInstitucional/C07GInter/P7FortOrganizacional/Pr9Alianzas%26Pptas/I10%23Ali%26Pptas?csf=1&amp;web=1&amp;e=mJc5pU" xr:uid="{A1CF2F41-589A-4516-864D-3128D4AA7DB2}"/>
    <hyperlink ref="AB19" r:id="rId35" display="../../../../../../../../:f:/r/sites/CFES/Compartidas/SGI-CGEM/P. Plan de Accion/2024 .Plan de Accion/Seguimiento PA 2024/T 2/Evidencias/D4 GInstitucional/C08GAdmin%26Fnn/P7FortOrganizacional/Pr10GAdmin/I11IndPTHno?csf=1&amp;web=1&amp;e=tOrmyv" xr:uid="{64CFA7C1-07E9-465A-80DC-B5785EAC52EC}"/>
    <hyperlink ref="AB20" r:id="rId36" display="../../../../../../../../:f:/r/sites/CFES/Compartidas/SGI-CGEM/P. Plan de Accion/2024 .Plan de Accion/Seguimiento PA 2024/T 2/Evidencias/D4 GInstitucional/C08GAdmin%26Fnn/P7FortOrganizacional/Pr10GAdmin/I12IndPGDoc?csf=1&amp;web=1&amp;e=nM6IIT" xr:uid="{36E9EFA0-6C91-4497-A9CF-1C4B9B8D8D75}"/>
    <hyperlink ref="AB21" r:id="rId37" display="../../../../../../../../:f:/r/sites/CFES/Compartidas/SGI-CGEM/P. Plan de Accion/2024 .Plan de Accion/Seguimiento PA 2024/T 2/Evidencias/D4 GInstitucional/C08GAdmin%26Fnn/P7FortOrganizacional/Pr10GAdmin/I13IndTransActiva?csf=1&amp;web=1&amp;e=qSC7OK" xr:uid="{7AC783C8-0198-4EB1-BE00-26D8E9AED14E}"/>
    <hyperlink ref="AB22" r:id="rId38" display="../../../../../../../../:f:/r/sites/CFES/Compartidas/SGI-CGEM/P. Plan de Accion/2024 .Plan de Accion/Seguimiento PA 2024/T 2/Evidencias/D4 GInstitucional/C08GAdmin%26Fnn/P7FortOrganizacional/Pr10GAdmin/I14IndPIntegridad?csf=1&amp;web=1&amp;e=TXkPjM" xr:uid="{E2B4527D-6976-417F-A8B7-0080E4D6C4D6}"/>
    <hyperlink ref="AB23" r:id="rId39" display="../../../../../../../../:f:/r/sites/CFES/Compartidas/SGI-CGEM/P. Plan de Accion/2024 .Plan de Accion/Seguimiento PA 2024/T 2/Evidencias/D4 GInstitucional/C08GAdmin%26Fnn/P7FortOrganizacional/Pr11GFnn/I15ICIContable?csf=1&amp;web=1&amp;e=5cvIUU" xr:uid="{B4DB7040-ACBB-46F2-B4CB-B69429E36E58}"/>
    <hyperlink ref="AB24" r:id="rId40" display="../../../../../../../../:f:/r/sites/CFES/Compartidas/SGI-CGEM/P. Plan de Accion/2024 .Plan de Accion/Seguimiento PA 2024/T 2/Evidencias/D4 GInstitucional/C09GCcional/P7FortOrganizacional/Pr12Cci%C3%B3nInt%26Ext/I16SatisfActCci%C3%B3nInterna?csf=1&amp;web=1&amp;e=JHxVdy" xr:uid="{B4BF32AA-0F74-479C-BF56-08408DEFE66F}"/>
    <hyperlink ref="AB25" r:id="rId41" display="../../../../../../../../:f:/r/sites/CFES/Compartidas/SGI-CGEM/P. Plan de Accion/2024 .Plan de Accion/Seguimiento PA 2024/T 2/Evidencias/D4 GInstitucional/C09GCcional/P7FortOrganizacional/Pr12Cci%C3%B3nInt%26Ext/I17IndPosicionamiento?csf=1&amp;web=1&amp;e=dBmzy2" xr:uid="{7817B3DC-F17C-424F-99F2-519DB842C176}"/>
    <hyperlink ref="AB26" r:id="rId42" display="../../../../../../../../:f:/r/sites/CFES/Compartidas/SGI-CGEM/P. Plan de Accion/2024 .Plan de Accion/Seguimiento PA 2024/T 2/Evidencias/D4 GInstitucional/C10GServCiudadano/P07FortOrganizacional/Pr13ServCiudadano/I18Percepci%C3%B3nSAalC?csf=1&amp;web=1&amp;e=zkyE4N" xr:uid="{FECF24C2-6927-4695-B9FC-FD549EC85D7F}"/>
    <hyperlink ref="AB27" r:id="rId43" display="../../../../../../../../:f:/r/sites/CFES/Compartidas/SGI-CGEM/P. Plan de Accion/2024 .Plan de Accion/Seguimiento PA 2024/T 2/Evidencias/D4 GInstitucional/C10GServCiudadano/P07FortOrganizacional/Pr13ServCiudadano/I19IndPServCiudadano?csf=1&amp;web=1&amp;e=pfPSgc" xr:uid="{601157B5-2C8E-4FA3-9FF8-95E76B520B9D}"/>
    <hyperlink ref="AB28" r:id="rId44" display="../../../../../../../../:f:/r/sites/CFES/Compartidas/SGI-CGEM/P. Plan de Accion/2024 .Plan de Accion/Seguimiento PA 2024/T 2/Evidencias/D4 GInstitucional/C11GPlaneaci%C3%B3n/P07FortOrganizacional/Pr14Planeaci%C3%B3n/I20IDI?csf=1&amp;web=1&amp;e=tKrGnO" xr:uid="{1389D46A-D611-4429-B6C1-0BD89CA27EFC}"/>
    <hyperlink ref="AB29" r:id="rId45" display="../../../../../../../../:f:/r/sites/CFES/Compartidas/SGI-CGEM/P. Plan de Accion/2024 .Plan de Accion/Seguimiento PA 2024/T 2/Evidencias/D4 GInstitucional/C12GEv%26Ctrl/P07FortOrganizacional/Pr15Ev%26Ctrl/I21ICI?csf=1&amp;web=1&amp;e=dAhFcI" xr:uid="{3358E17A-3420-4E5F-A9F3-5AAC96D3C070}"/>
    <hyperlink ref="AB30" r:id="rId46" display="../../../../../../../../:f:/r/sites/CFES/Compartidas/SGI-CGEM/P. Plan de Accion/2024 .Plan de Accion/Seguimiento PA 2024/T 2/Evidencias/D4 GInstitucional/C13GTIC/P07FortOrganizacional/Pr16Modernizaci%C3%B3nTIC/I22AvanceProcesos?csf=1&amp;web=1&amp;e=vZYdQe" xr:uid="{CE44755A-D918-41B4-800D-27B6E0BEAE63}"/>
  </hyperlinks>
  <pageMargins left="0.7" right="0.7" top="0.50138888888888888" bottom="0.75" header="0.3" footer="0.3"/>
  <pageSetup paperSize="9" scale="19" orientation="portrait" r:id="rId47"/>
  <ignoredErrors>
    <ignoredError sqref="Q15:Q16 O15" formula="1"/>
  </ignoredErrors>
  <drawing r:id="rId48"/>
  <legacyDrawing r:id="rId4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52D6A-339D-4D33-B94F-1362188BCA87}">
  <sheetPr>
    <tabColor rgb="FF00FF00"/>
  </sheetPr>
  <dimension ref="A1:AY46"/>
  <sheetViews>
    <sheetView showRuler="0" topLeftCell="G28" zoomScale="80" zoomScaleNormal="80" zoomScaleSheetLayoutView="70" zoomScalePageLayoutView="60" workbookViewId="0">
      <selection activeCell="K30" sqref="K30"/>
    </sheetView>
  </sheetViews>
  <sheetFormatPr baseColWidth="10" defaultColWidth="12.81640625" defaultRowHeight="15.75" customHeight="1" x14ac:dyDescent="0.35"/>
  <cols>
    <col min="1" max="1" width="20.26953125" style="260" customWidth="1"/>
    <col min="2" max="2" width="20.7265625" style="260" customWidth="1"/>
    <col min="3" max="3" width="22.81640625" style="260" customWidth="1"/>
    <col min="4" max="4" width="25.7265625" style="260" customWidth="1"/>
    <col min="5" max="5" width="23.54296875" style="458" customWidth="1"/>
    <col min="6" max="6" width="18.81640625" style="458" customWidth="1"/>
    <col min="7" max="7" width="18.81640625" style="260" customWidth="1"/>
    <col min="8" max="8" width="22.81640625" style="260" customWidth="1"/>
    <col min="9" max="9" width="22.26953125" style="454" customWidth="1"/>
    <col min="10" max="10" width="22.1796875" style="454" customWidth="1"/>
    <col min="11" max="11" width="22.7265625" style="458" customWidth="1"/>
    <col min="12" max="12" width="16.54296875" style="260" customWidth="1"/>
    <col min="13" max="18" width="12.81640625" style="260" hidden="1" customWidth="1"/>
    <col min="19" max="20" width="12.81640625" style="260" customWidth="1"/>
    <col min="21" max="21" width="15.7265625" style="260" customWidth="1"/>
    <col min="22" max="22" width="11.453125" style="260" bestFit="1" customWidth="1"/>
    <col min="23" max="23" width="9.1796875" style="260" customWidth="1"/>
    <col min="24" max="24" width="13.81640625" style="459" customWidth="1"/>
    <col min="25" max="25" width="89.453125" style="460" customWidth="1"/>
    <col min="26" max="26" width="32" style="461" customWidth="1"/>
    <col min="27" max="27" width="24.7265625" style="260" hidden="1" customWidth="1"/>
    <col min="28" max="28" width="27.26953125" style="260" hidden="1" customWidth="1"/>
    <col min="29" max="29" width="13.453125" style="260" hidden="1" customWidth="1"/>
    <col min="30" max="30" width="24.81640625" style="260" bestFit="1" customWidth="1"/>
    <col min="31" max="31" width="26.7265625" style="260" hidden="1" customWidth="1"/>
    <col min="32" max="32" width="22.1796875" style="260" hidden="1" customWidth="1"/>
    <col min="33" max="33" width="43.54296875" style="260" hidden="1" customWidth="1"/>
    <col min="34" max="34" width="72" style="260" customWidth="1"/>
    <col min="35" max="35" width="89.453125" style="260" hidden="1" customWidth="1"/>
    <col min="36" max="36" width="67.54296875" style="260" customWidth="1"/>
    <col min="37" max="37" width="75.7265625" style="260" customWidth="1"/>
    <col min="38" max="16384" width="12.81640625" style="260"/>
  </cols>
  <sheetData>
    <row r="1" spans="1:37" s="248" customFormat="1" ht="18.5" x14ac:dyDescent="0.35">
      <c r="A1" s="657" t="e" vm="1">
        <v>#VALUE!</v>
      </c>
      <c r="B1" s="246" t="s">
        <v>0</v>
      </c>
      <c r="C1" s="247">
        <v>2024</v>
      </c>
      <c r="D1" s="660" t="s">
        <v>1</v>
      </c>
      <c r="E1" s="660"/>
      <c r="F1" s="661" t="s">
        <v>2</v>
      </c>
      <c r="G1" s="661"/>
      <c r="H1" s="661"/>
      <c r="I1" s="661"/>
      <c r="J1" s="661"/>
      <c r="K1" s="646" t="s">
        <v>3</v>
      </c>
      <c r="L1" s="648" t="s">
        <v>4</v>
      </c>
      <c r="X1" s="249"/>
      <c r="Y1" s="250"/>
      <c r="Z1" s="251"/>
    </row>
    <row r="2" spans="1:37" s="248" customFormat="1" ht="37" x14ac:dyDescent="0.35">
      <c r="A2" s="658"/>
      <c r="B2" s="252" t="s">
        <v>5</v>
      </c>
      <c r="C2" s="253" t="s">
        <v>234</v>
      </c>
      <c r="D2" s="255" t="s">
        <v>235</v>
      </c>
      <c r="E2" s="254">
        <v>4</v>
      </c>
      <c r="F2" s="662"/>
      <c r="G2" s="662"/>
      <c r="H2" s="662"/>
      <c r="I2" s="662"/>
      <c r="J2" s="662"/>
      <c r="K2" s="647"/>
      <c r="L2" s="649"/>
      <c r="X2" s="249"/>
      <c r="Y2" s="250"/>
      <c r="Z2" s="251"/>
    </row>
    <row r="3" spans="1:37" s="248" customFormat="1" ht="18.5" x14ac:dyDescent="0.35">
      <c r="A3" s="658"/>
      <c r="B3" s="252" t="s">
        <v>8</v>
      </c>
      <c r="C3" s="650" t="s">
        <v>9</v>
      </c>
      <c r="D3" s="650"/>
      <c r="E3" s="650"/>
      <c r="F3" s="662"/>
      <c r="G3" s="662"/>
      <c r="H3" s="662"/>
      <c r="I3" s="662"/>
      <c r="J3" s="662"/>
      <c r="K3" s="255" t="s">
        <v>10</v>
      </c>
      <c r="L3" s="256">
        <v>5</v>
      </c>
      <c r="X3" s="249"/>
      <c r="Y3" s="250"/>
      <c r="Z3" s="251"/>
    </row>
    <row r="4" spans="1:37" s="248" customFormat="1" ht="18.5" x14ac:dyDescent="0.35">
      <c r="A4" s="659"/>
      <c r="B4" s="257" t="s">
        <v>11</v>
      </c>
      <c r="C4" s="651" t="s">
        <v>12</v>
      </c>
      <c r="D4" s="652"/>
      <c r="E4" s="653"/>
      <c r="F4" s="663"/>
      <c r="G4" s="663"/>
      <c r="H4" s="663"/>
      <c r="I4" s="663"/>
      <c r="J4" s="663"/>
      <c r="K4" s="258" t="s">
        <v>13</v>
      </c>
      <c r="L4" s="259" t="s">
        <v>14</v>
      </c>
      <c r="X4" s="249"/>
      <c r="Y4" s="250"/>
      <c r="Z4" s="251"/>
    </row>
    <row r="5" spans="1:37" ht="15.75" customHeight="1" x14ac:dyDescent="0.35">
      <c r="Y5" s="250"/>
    </row>
    <row r="6" spans="1:37" ht="15.5" x14ac:dyDescent="0.35">
      <c r="C6" s="261"/>
      <c r="D6" s="261"/>
      <c r="E6" s="261"/>
      <c r="F6" s="261"/>
      <c r="G6" s="261"/>
      <c r="H6" s="261"/>
      <c r="I6" s="261"/>
      <c r="J6" s="261"/>
      <c r="K6" s="261"/>
      <c r="L6" s="261"/>
      <c r="M6" s="261"/>
      <c r="N6" s="261"/>
      <c r="O6" s="261"/>
      <c r="P6" s="261"/>
      <c r="Q6" s="261"/>
      <c r="R6" s="261"/>
      <c r="S6" s="261"/>
      <c r="T6" s="261"/>
      <c r="U6" s="261"/>
      <c r="V6" s="261"/>
      <c r="W6" s="261"/>
      <c r="X6" s="261"/>
      <c r="Y6" s="261"/>
      <c r="Z6" s="262"/>
    </row>
    <row r="7" spans="1:37" s="288" customFormat="1" ht="77.5" x14ac:dyDescent="0.35">
      <c r="A7" s="263" t="s">
        <v>15</v>
      </c>
      <c r="B7" s="264" t="s">
        <v>16</v>
      </c>
      <c r="C7" s="265" t="s">
        <v>17</v>
      </c>
      <c r="D7" s="266" t="s">
        <v>18</v>
      </c>
      <c r="E7" s="267" t="s">
        <v>19</v>
      </c>
      <c r="F7" s="268" t="s">
        <v>20</v>
      </c>
      <c r="G7" s="269" t="s">
        <v>21</v>
      </c>
      <c r="H7" s="270" t="s">
        <v>22</v>
      </c>
      <c r="I7" s="271" t="s">
        <v>23</v>
      </c>
      <c r="J7" s="272" t="s">
        <v>24</v>
      </c>
      <c r="K7" s="273" t="s">
        <v>25</v>
      </c>
      <c r="L7" s="274" t="s">
        <v>26</v>
      </c>
      <c r="M7" s="275" t="s">
        <v>27</v>
      </c>
      <c r="N7" s="276" t="s">
        <v>28</v>
      </c>
      <c r="O7" s="275" t="s">
        <v>29</v>
      </c>
      <c r="P7" s="277" t="s">
        <v>30</v>
      </c>
      <c r="Q7" s="278" t="s">
        <v>31</v>
      </c>
      <c r="R7" s="276" t="s">
        <v>32</v>
      </c>
      <c r="S7" s="275" t="s">
        <v>33</v>
      </c>
      <c r="T7" s="277" t="s">
        <v>34</v>
      </c>
      <c r="U7" s="279" t="s">
        <v>35</v>
      </c>
      <c r="V7" s="280" t="s">
        <v>36</v>
      </c>
      <c r="W7" s="274"/>
      <c r="X7" s="281" t="s">
        <v>38</v>
      </c>
      <c r="Y7" s="282" t="s">
        <v>39</v>
      </c>
      <c r="Z7" s="283" t="s">
        <v>40</v>
      </c>
      <c r="AA7" s="284" t="s">
        <v>41</v>
      </c>
      <c r="AB7" s="285" t="s">
        <v>42</v>
      </c>
      <c r="AC7" s="286" t="s">
        <v>43</v>
      </c>
      <c r="AD7" s="471" t="s">
        <v>44</v>
      </c>
      <c r="AE7" s="287" t="s">
        <v>45</v>
      </c>
      <c r="AF7" s="287" t="s">
        <v>46</v>
      </c>
      <c r="AG7" s="287" t="s">
        <v>47</v>
      </c>
      <c r="AH7" s="287" t="s">
        <v>48</v>
      </c>
      <c r="AI7" s="287" t="s">
        <v>49</v>
      </c>
      <c r="AJ7" s="241" t="s">
        <v>236</v>
      </c>
      <c r="AK7" s="241" t="s">
        <v>237</v>
      </c>
    </row>
    <row r="8" spans="1:37" s="310" customFormat="1" ht="109.9" customHeight="1" x14ac:dyDescent="0.35">
      <c r="A8" s="664">
        <f>AVERAGE(D8:D30)</f>
        <v>0.91555891401609113</v>
      </c>
      <c r="B8" s="667">
        <f>AVERAGE(D8:D17)</f>
        <v>0.8965925925925925</v>
      </c>
      <c r="C8" s="670" t="s">
        <v>50</v>
      </c>
      <c r="D8" s="654">
        <f>F8</f>
        <v>0.77311111111111108</v>
      </c>
      <c r="E8" s="673" t="s">
        <v>51</v>
      </c>
      <c r="F8" s="654">
        <f>H8</f>
        <v>0.77311111111111108</v>
      </c>
      <c r="G8" s="676" t="s">
        <v>52</v>
      </c>
      <c r="H8" s="654">
        <f>AVERAGE(J8:J11)</f>
        <v>0.77311111111111108</v>
      </c>
      <c r="I8" s="289" t="s">
        <v>53</v>
      </c>
      <c r="J8" s="290">
        <f>V8</f>
        <v>0.878</v>
      </c>
      <c r="K8" s="291" t="s">
        <v>54</v>
      </c>
      <c r="L8" s="292" t="s">
        <v>55</v>
      </c>
      <c r="M8" s="293">
        <v>1568</v>
      </c>
      <c r="N8" s="294">
        <f>M8/$X8</f>
        <v>0.52266666666666661</v>
      </c>
      <c r="O8" s="295">
        <f>2493-M8</f>
        <v>925</v>
      </c>
      <c r="P8" s="296">
        <f>O8/$X8</f>
        <v>0.30833333333333335</v>
      </c>
      <c r="Q8" s="297">
        <f>2634-O8-M8</f>
        <v>141</v>
      </c>
      <c r="R8" s="298">
        <f>Q8/$X8</f>
        <v>4.7E-2</v>
      </c>
      <c r="S8" s="299">
        <v>0</v>
      </c>
      <c r="T8" s="300">
        <f t="shared" ref="T8:T30" si="0">S8/$X8</f>
        <v>0</v>
      </c>
      <c r="U8" s="301">
        <f t="shared" ref="U8:U30" si="1">M8+O8+Q8+S8</f>
        <v>2634</v>
      </c>
      <c r="V8" s="302">
        <f>U8/$X8</f>
        <v>0.878</v>
      </c>
      <c r="W8" s="374"/>
      <c r="X8" s="303">
        <v>3000</v>
      </c>
      <c r="Y8" s="304" t="s">
        <v>56</v>
      </c>
      <c r="Z8" s="693" t="s">
        <v>57</v>
      </c>
      <c r="AA8" s="305" t="s">
        <v>58</v>
      </c>
      <c r="AB8" s="306" t="s">
        <v>59</v>
      </c>
      <c r="AC8" s="307"/>
      <c r="AD8" s="470" t="s">
        <v>59</v>
      </c>
      <c r="AE8" s="308" t="s">
        <v>60</v>
      </c>
      <c r="AF8" s="308" t="s">
        <v>61</v>
      </c>
      <c r="AG8" s="237" t="s">
        <v>238</v>
      </c>
      <c r="AH8" s="308" t="s">
        <v>61</v>
      </c>
      <c r="AI8" s="309"/>
      <c r="AJ8" s="242"/>
      <c r="AK8" s="242" t="s">
        <v>239</v>
      </c>
    </row>
    <row r="9" spans="1:37" s="310" customFormat="1" ht="409.5" x14ac:dyDescent="0.35">
      <c r="A9" s="665"/>
      <c r="B9" s="668"/>
      <c r="C9" s="671"/>
      <c r="D9" s="655"/>
      <c r="E9" s="674"/>
      <c r="F9" s="655"/>
      <c r="G9" s="677"/>
      <c r="H9" s="655"/>
      <c r="I9" s="696" t="s">
        <v>62</v>
      </c>
      <c r="J9" s="697">
        <f>AVERAGE(V9:V10)</f>
        <v>0.94133333333333336</v>
      </c>
      <c r="K9" s="311" t="s">
        <v>63</v>
      </c>
      <c r="L9" s="312" t="s">
        <v>55</v>
      </c>
      <c r="M9" s="313">
        <v>0</v>
      </c>
      <c r="N9" s="294">
        <f>M9/$X9</f>
        <v>0</v>
      </c>
      <c r="O9" s="314">
        <v>0</v>
      </c>
      <c r="P9" s="296">
        <f>O9/$X9</f>
        <v>0</v>
      </c>
      <c r="Q9" s="315">
        <v>0</v>
      </c>
      <c r="R9" s="298">
        <f>Q9/$X9</f>
        <v>0</v>
      </c>
      <c r="S9" s="299">
        <v>3972</v>
      </c>
      <c r="T9" s="316">
        <f t="shared" si="0"/>
        <v>0.88266666666666671</v>
      </c>
      <c r="U9" s="301">
        <f t="shared" si="1"/>
        <v>3972</v>
      </c>
      <c r="V9" s="302">
        <f>U9/$X9</f>
        <v>0.88266666666666671</v>
      </c>
      <c r="W9" s="473"/>
      <c r="X9" s="317" t="s">
        <v>240</v>
      </c>
      <c r="Y9" s="318" t="s">
        <v>65</v>
      </c>
      <c r="Z9" s="694"/>
      <c r="AA9" s="319" t="s">
        <v>66</v>
      </c>
      <c r="AB9" s="320" t="s">
        <v>67</v>
      </c>
      <c r="AC9" s="307"/>
      <c r="AD9" s="470" t="s">
        <v>67</v>
      </c>
      <c r="AE9" s="308" t="s">
        <v>68</v>
      </c>
      <c r="AF9" s="308"/>
      <c r="AG9" s="237" t="s">
        <v>241</v>
      </c>
      <c r="AH9" s="308" t="s">
        <v>242</v>
      </c>
      <c r="AI9" s="309"/>
      <c r="AJ9" s="242" t="s">
        <v>243</v>
      </c>
      <c r="AK9" s="466" t="s">
        <v>244</v>
      </c>
    </row>
    <row r="10" spans="1:37" s="310" customFormat="1" ht="113.5" customHeight="1" x14ac:dyDescent="0.35">
      <c r="A10" s="665"/>
      <c r="B10" s="668"/>
      <c r="C10" s="671"/>
      <c r="D10" s="655"/>
      <c r="E10" s="674"/>
      <c r="F10" s="655"/>
      <c r="G10" s="677"/>
      <c r="H10" s="655"/>
      <c r="I10" s="696"/>
      <c r="J10" s="697"/>
      <c r="K10" s="311" t="s">
        <v>69</v>
      </c>
      <c r="L10" s="312" t="s">
        <v>55</v>
      </c>
      <c r="M10" s="313">
        <v>0</v>
      </c>
      <c r="N10" s="294">
        <f>M10/$X10</f>
        <v>0</v>
      </c>
      <c r="O10" s="314">
        <v>0</v>
      </c>
      <c r="P10" s="296">
        <f>O10/$X10</f>
        <v>0</v>
      </c>
      <c r="Q10" s="315">
        <f>644-O10-M10</f>
        <v>644</v>
      </c>
      <c r="R10" s="298">
        <f>Q10/$X10</f>
        <v>6.44</v>
      </c>
      <c r="S10" s="299">
        <v>0</v>
      </c>
      <c r="T10" s="316">
        <f t="shared" si="0"/>
        <v>0</v>
      </c>
      <c r="U10" s="301">
        <f t="shared" si="1"/>
        <v>644</v>
      </c>
      <c r="V10" s="302">
        <v>1</v>
      </c>
      <c r="W10" s="473"/>
      <c r="X10" s="321" t="s">
        <v>70</v>
      </c>
      <c r="Y10" s="318" t="s">
        <v>71</v>
      </c>
      <c r="Z10" s="694"/>
      <c r="AA10" s="319" t="s">
        <v>72</v>
      </c>
      <c r="AB10" s="306" t="s">
        <v>73</v>
      </c>
      <c r="AC10" s="307"/>
      <c r="AD10" s="470" t="s">
        <v>73</v>
      </c>
      <c r="AE10" s="308" t="s">
        <v>74</v>
      </c>
      <c r="AF10" s="308"/>
      <c r="AG10" s="237" t="s">
        <v>245</v>
      </c>
      <c r="AH10" s="308"/>
      <c r="AI10" s="309"/>
      <c r="AJ10" s="242"/>
      <c r="AK10" s="243"/>
    </row>
    <row r="11" spans="1:37" s="310" customFormat="1" ht="106.9" customHeight="1" x14ac:dyDescent="0.35">
      <c r="A11" s="665"/>
      <c r="B11" s="668"/>
      <c r="C11" s="672"/>
      <c r="D11" s="656"/>
      <c r="E11" s="675"/>
      <c r="F11" s="656"/>
      <c r="G11" s="678"/>
      <c r="H11" s="656"/>
      <c r="I11" s="322" t="s">
        <v>75</v>
      </c>
      <c r="J11" s="323">
        <f>V11</f>
        <v>0.5</v>
      </c>
      <c r="K11" s="324" t="s">
        <v>76</v>
      </c>
      <c r="L11" s="325" t="s">
        <v>55</v>
      </c>
      <c r="M11" s="326">
        <v>0</v>
      </c>
      <c r="N11" s="327">
        <f>(M11/$X11)/2</f>
        <v>0</v>
      </c>
      <c r="O11" s="328">
        <v>1</v>
      </c>
      <c r="P11" s="296">
        <f>(O11/$X11)/2</f>
        <v>1.6666666666666666E-2</v>
      </c>
      <c r="Q11" s="329">
        <f>29-O11-M11</f>
        <v>28</v>
      </c>
      <c r="R11" s="298">
        <f t="shared" ref="R11:R12" si="2">(Q11/$X11)/2</f>
        <v>0.46666666666666667</v>
      </c>
      <c r="S11" s="330">
        <v>4</v>
      </c>
      <c r="T11" s="331">
        <f>(S11/$X11)/2</f>
        <v>6.6666666666666666E-2</v>
      </c>
      <c r="U11" s="332">
        <f>M11+O11+Q11+S11</f>
        <v>33</v>
      </c>
      <c r="V11" s="302">
        <v>0.5</v>
      </c>
      <c r="W11" s="474"/>
      <c r="X11" s="333">
        <v>30</v>
      </c>
      <c r="Y11" s="334" t="s">
        <v>77</v>
      </c>
      <c r="Z11" s="694"/>
      <c r="AA11" s="319" t="s">
        <v>78</v>
      </c>
      <c r="AB11" s="320" t="s">
        <v>79</v>
      </c>
      <c r="AC11" s="307"/>
      <c r="AD11" s="470" t="s">
        <v>79</v>
      </c>
      <c r="AE11" s="308" t="s">
        <v>80</v>
      </c>
      <c r="AF11" s="308"/>
      <c r="AG11" s="237" t="s">
        <v>246</v>
      </c>
      <c r="AH11" s="308" t="s">
        <v>247</v>
      </c>
      <c r="AI11" s="309"/>
      <c r="AJ11" s="242" t="s">
        <v>248</v>
      </c>
      <c r="AK11" s="242"/>
    </row>
    <row r="12" spans="1:37" s="310" customFormat="1" ht="106.9" customHeight="1" x14ac:dyDescent="0.35">
      <c r="A12" s="665"/>
      <c r="B12" s="668"/>
      <c r="C12" s="687" t="s">
        <v>81</v>
      </c>
      <c r="D12" s="690">
        <f>AVERAGE(F12:F15)</f>
        <v>0.91666666666666663</v>
      </c>
      <c r="E12" s="701" t="s">
        <v>82</v>
      </c>
      <c r="F12" s="703">
        <f>H12</f>
        <v>0.75</v>
      </c>
      <c r="G12" s="698" t="s">
        <v>82</v>
      </c>
      <c r="H12" s="690">
        <f>AVERAGE(J12:J13)</f>
        <v>0.75</v>
      </c>
      <c r="I12" s="335" t="s">
        <v>75</v>
      </c>
      <c r="J12" s="336">
        <f>J11</f>
        <v>0.5</v>
      </c>
      <c r="K12" s="337" t="s">
        <v>76</v>
      </c>
      <c r="L12" s="338" t="s">
        <v>55</v>
      </c>
      <c r="M12" s="293">
        <v>0</v>
      </c>
      <c r="N12" s="327">
        <f>(M12/$X12)/2</f>
        <v>0</v>
      </c>
      <c r="O12" s="295">
        <f>O11</f>
        <v>1</v>
      </c>
      <c r="P12" s="296">
        <f>(O12/$X12)/2</f>
        <v>1.6666666666666666E-2</v>
      </c>
      <c r="Q12" s="297">
        <f>Q11</f>
        <v>28</v>
      </c>
      <c r="R12" s="298">
        <f t="shared" si="2"/>
        <v>0.46666666666666667</v>
      </c>
      <c r="S12" s="339">
        <v>4</v>
      </c>
      <c r="T12" s="300">
        <f>(S12/$X12)/2</f>
        <v>6.6666666666666666E-2</v>
      </c>
      <c r="U12" s="301">
        <f t="shared" si="1"/>
        <v>33</v>
      </c>
      <c r="V12" s="302">
        <v>0.5</v>
      </c>
      <c r="W12" s="374"/>
      <c r="X12" s="340" t="s">
        <v>83</v>
      </c>
      <c r="Y12" s="341" t="s">
        <v>77</v>
      </c>
      <c r="Z12" s="694"/>
      <c r="AA12" s="319" t="s">
        <v>78</v>
      </c>
      <c r="AB12" s="306" t="s">
        <v>79</v>
      </c>
      <c r="AC12" s="307"/>
      <c r="AD12" s="470" t="s">
        <v>79</v>
      </c>
      <c r="AE12" s="342" t="str">
        <f>AE11</f>
        <v>Una vez consolidados los municipios para la implementación de semestre cero, se revisaran los municipios diferentes al programa en los cuales se desarrollaran las actividades de proyecto de vida. Los cuales se programaran a partir del segundo trimestre de 2024</v>
      </c>
      <c r="AF12" s="342">
        <f t="shared" ref="AF12:AI12" si="3">AF11</f>
        <v>0</v>
      </c>
      <c r="AG12" s="238" t="str">
        <f t="shared" si="3"/>
        <v>Al corte del tercer trimestre se han realizado 29 actividades de proyecto de vida a diferentes grupos distribuidos en municipios del departamento de Antioquia</v>
      </c>
      <c r="AH12" s="308" t="s">
        <v>249</v>
      </c>
      <c r="AI12" s="342">
        <f t="shared" si="3"/>
        <v>0</v>
      </c>
      <c r="AJ12" s="242" t="s">
        <v>248</v>
      </c>
      <c r="AK12" s="238"/>
    </row>
    <row r="13" spans="1:37" s="310" customFormat="1" ht="99" customHeight="1" x14ac:dyDescent="0.35">
      <c r="A13" s="665"/>
      <c r="B13" s="668"/>
      <c r="C13" s="688"/>
      <c r="D13" s="691"/>
      <c r="E13" s="702"/>
      <c r="F13" s="704"/>
      <c r="G13" s="699"/>
      <c r="H13" s="700"/>
      <c r="I13" s="343" t="s">
        <v>84</v>
      </c>
      <c r="J13" s="336">
        <f t="shared" ref="J13:J18" si="4">V13</f>
        <v>1</v>
      </c>
      <c r="K13" s="344" t="s">
        <v>85</v>
      </c>
      <c r="L13" s="345" t="s">
        <v>55</v>
      </c>
      <c r="M13" s="313">
        <v>22</v>
      </c>
      <c r="N13" s="294">
        <f t="shared" ref="N13:N30" si="5">M13/$X13</f>
        <v>0.29333333333333333</v>
      </c>
      <c r="O13" s="314">
        <v>63</v>
      </c>
      <c r="P13" s="296">
        <f t="shared" ref="P13:P30" si="6">O13/$X13</f>
        <v>0.84</v>
      </c>
      <c r="Q13" s="315">
        <v>22</v>
      </c>
      <c r="R13" s="298">
        <f>Q13/$X13</f>
        <v>0.29333333333333333</v>
      </c>
      <c r="S13" s="299">
        <v>0</v>
      </c>
      <c r="T13" s="316">
        <f t="shared" si="0"/>
        <v>0</v>
      </c>
      <c r="U13" s="301">
        <f t="shared" si="1"/>
        <v>107</v>
      </c>
      <c r="V13" s="302">
        <v>1</v>
      </c>
      <c r="W13" s="473"/>
      <c r="X13" s="317">
        <v>75</v>
      </c>
      <c r="Y13" s="346" t="s">
        <v>86</v>
      </c>
      <c r="Z13" s="694"/>
      <c r="AA13" s="319" t="s">
        <v>87</v>
      </c>
      <c r="AB13" s="320" t="s">
        <v>88</v>
      </c>
      <c r="AC13" s="307"/>
      <c r="AD13" s="470" t="s">
        <v>88</v>
      </c>
      <c r="AE13" s="308" t="s">
        <v>89</v>
      </c>
      <c r="AF13" s="308"/>
      <c r="AG13" s="239" t="s">
        <v>250</v>
      </c>
      <c r="AH13" s="308"/>
      <c r="AI13" s="309"/>
      <c r="AJ13" s="465"/>
      <c r="AK13" s="243"/>
    </row>
    <row r="14" spans="1:37" ht="186" x14ac:dyDescent="0.35">
      <c r="A14" s="665"/>
      <c r="B14" s="668"/>
      <c r="C14" s="688"/>
      <c r="D14" s="691"/>
      <c r="E14" s="347" t="s">
        <v>90</v>
      </c>
      <c r="F14" s="348">
        <f>H14</f>
        <v>1</v>
      </c>
      <c r="G14" s="349" t="s">
        <v>91</v>
      </c>
      <c r="H14" s="350">
        <f>J14</f>
        <v>1</v>
      </c>
      <c r="I14" s="347" t="s">
        <v>92</v>
      </c>
      <c r="J14" s="336">
        <f t="shared" si="4"/>
        <v>1</v>
      </c>
      <c r="K14" s="351" t="s">
        <v>93</v>
      </c>
      <c r="L14" s="352" t="s">
        <v>55</v>
      </c>
      <c r="M14" s="353">
        <v>43</v>
      </c>
      <c r="N14" s="294">
        <f t="shared" si="5"/>
        <v>0.86</v>
      </c>
      <c r="O14" s="354">
        <v>35</v>
      </c>
      <c r="P14" s="296">
        <f t="shared" si="6"/>
        <v>0.7</v>
      </c>
      <c r="Q14" s="315">
        <f>81-O14-M14</f>
        <v>3</v>
      </c>
      <c r="R14" s="298">
        <f t="shared" ref="R14:R30" si="7">Q14/$X14</f>
        <v>0.06</v>
      </c>
      <c r="S14" s="299">
        <v>0</v>
      </c>
      <c r="T14" s="316">
        <f t="shared" si="0"/>
        <v>0</v>
      </c>
      <c r="U14" s="301">
        <f t="shared" si="1"/>
        <v>81</v>
      </c>
      <c r="V14" s="302">
        <v>1</v>
      </c>
      <c r="W14" s="473"/>
      <c r="X14" s="317">
        <v>50</v>
      </c>
      <c r="Y14" s="346" t="s">
        <v>94</v>
      </c>
      <c r="Z14" s="694"/>
      <c r="AA14" s="319" t="s">
        <v>95</v>
      </c>
      <c r="AB14" s="306" t="s">
        <v>96</v>
      </c>
      <c r="AC14" s="355"/>
      <c r="AD14" s="470" t="s">
        <v>96</v>
      </c>
      <c r="AE14" s="308" t="s">
        <v>97</v>
      </c>
      <c r="AF14" s="308"/>
      <c r="AG14" s="237" t="s">
        <v>251</v>
      </c>
      <c r="AH14" s="308"/>
      <c r="AI14" s="309"/>
      <c r="AJ14" s="244"/>
      <c r="AK14" s="243"/>
    </row>
    <row r="15" spans="1:37" ht="133.9" customHeight="1" x14ac:dyDescent="0.35">
      <c r="A15" s="665"/>
      <c r="B15" s="668"/>
      <c r="C15" s="689"/>
      <c r="D15" s="692"/>
      <c r="E15" s="356" t="s">
        <v>98</v>
      </c>
      <c r="F15" s="357">
        <f>H15</f>
        <v>1</v>
      </c>
      <c r="G15" s="358" t="s">
        <v>98</v>
      </c>
      <c r="H15" s="350">
        <f>J15</f>
        <v>1</v>
      </c>
      <c r="I15" s="356" t="s">
        <v>99</v>
      </c>
      <c r="J15" s="336">
        <f t="shared" si="4"/>
        <v>1</v>
      </c>
      <c r="K15" s="359" t="s">
        <v>100</v>
      </c>
      <c r="L15" s="360" t="s">
        <v>55</v>
      </c>
      <c r="M15" s="361">
        <v>28</v>
      </c>
      <c r="N15" s="362">
        <f t="shared" si="5"/>
        <v>0.28000000000000003</v>
      </c>
      <c r="O15" s="363">
        <f>97-M15</f>
        <v>69</v>
      </c>
      <c r="P15" s="364">
        <f t="shared" si="6"/>
        <v>0.69</v>
      </c>
      <c r="Q15" s="365">
        <f>104-O15-M15</f>
        <v>7</v>
      </c>
      <c r="R15" s="366">
        <f t="shared" si="7"/>
        <v>7.0000000000000007E-2</v>
      </c>
      <c r="S15" s="367">
        <v>102</v>
      </c>
      <c r="T15" s="368">
        <f t="shared" si="0"/>
        <v>1.02</v>
      </c>
      <c r="U15" s="369">
        <f t="shared" si="1"/>
        <v>206</v>
      </c>
      <c r="V15" s="370">
        <v>1</v>
      </c>
      <c r="W15" s="475"/>
      <c r="X15" s="371">
        <v>100</v>
      </c>
      <c r="Y15" s="372" t="s">
        <v>101</v>
      </c>
      <c r="Z15" s="694"/>
      <c r="AA15" s="319" t="s">
        <v>102</v>
      </c>
      <c r="AB15" s="320" t="s">
        <v>103</v>
      </c>
      <c r="AC15" s="355"/>
      <c r="AD15" s="470" t="s">
        <v>103</v>
      </c>
      <c r="AE15" s="308" t="s">
        <v>104</v>
      </c>
      <c r="AF15" s="308"/>
      <c r="AG15" s="239" t="s">
        <v>252</v>
      </c>
      <c r="AH15" s="308" t="s">
        <v>253</v>
      </c>
      <c r="AI15" s="309"/>
      <c r="AJ15" s="244" t="s">
        <v>254</v>
      </c>
      <c r="AK15" s="243"/>
    </row>
    <row r="16" spans="1:37" ht="102.65" customHeight="1" x14ac:dyDescent="0.35">
      <c r="A16" s="665"/>
      <c r="B16" s="668"/>
      <c r="C16" s="679" t="s">
        <v>105</v>
      </c>
      <c r="D16" s="681">
        <f>AVERAGE(F16:F17)</f>
        <v>1</v>
      </c>
      <c r="E16" s="373" t="s">
        <v>106</v>
      </c>
      <c r="F16" s="374">
        <f>H16</f>
        <v>1</v>
      </c>
      <c r="G16" s="375" t="s">
        <v>106</v>
      </c>
      <c r="H16" s="374">
        <f>J16</f>
        <v>1</v>
      </c>
      <c r="I16" s="373" t="s">
        <v>107</v>
      </c>
      <c r="J16" s="336">
        <f t="shared" si="4"/>
        <v>1</v>
      </c>
      <c r="K16" s="376" t="s">
        <v>108</v>
      </c>
      <c r="L16" s="377" t="s">
        <v>109</v>
      </c>
      <c r="M16" s="378">
        <v>278</v>
      </c>
      <c r="N16" s="379">
        <f t="shared" si="5"/>
        <v>0.89389067524115751</v>
      </c>
      <c r="O16" s="295">
        <v>98</v>
      </c>
      <c r="P16" s="380">
        <f t="shared" si="6"/>
        <v>0.31511254019292606</v>
      </c>
      <c r="Q16" s="381">
        <f>376-O16-M16</f>
        <v>0</v>
      </c>
      <c r="R16" s="382">
        <f t="shared" si="7"/>
        <v>0</v>
      </c>
      <c r="S16" s="339">
        <v>0</v>
      </c>
      <c r="T16" s="300">
        <f t="shared" si="0"/>
        <v>0</v>
      </c>
      <c r="U16" s="383">
        <f>M16+O16+Q16+S16</f>
        <v>376</v>
      </c>
      <c r="V16" s="384">
        <v>1</v>
      </c>
      <c r="W16" s="374"/>
      <c r="X16" s="385">
        <v>311</v>
      </c>
      <c r="Y16" s="386" t="s">
        <v>110</v>
      </c>
      <c r="Z16" s="694"/>
      <c r="AA16" s="319" t="s">
        <v>111</v>
      </c>
      <c r="AB16" s="306" t="s">
        <v>112</v>
      </c>
      <c r="AC16" s="355"/>
      <c r="AD16" s="470" t="s">
        <v>112</v>
      </c>
      <c r="AE16" s="308" t="s">
        <v>113</v>
      </c>
      <c r="AF16" s="308"/>
      <c r="AG16" s="237" t="s">
        <v>255</v>
      </c>
      <c r="AH16" s="308"/>
      <c r="AI16" s="309"/>
      <c r="AJ16" s="243"/>
      <c r="AK16" s="243"/>
    </row>
    <row r="17" spans="1:51" ht="133.15" customHeight="1" x14ac:dyDescent="0.35">
      <c r="A17" s="665"/>
      <c r="B17" s="669"/>
      <c r="C17" s="680"/>
      <c r="D17" s="681"/>
      <c r="E17" s="387" t="s">
        <v>114</v>
      </c>
      <c r="F17" s="374">
        <f>H17</f>
        <v>1</v>
      </c>
      <c r="G17" s="388" t="s">
        <v>114</v>
      </c>
      <c r="H17" s="374">
        <f>J17</f>
        <v>1</v>
      </c>
      <c r="I17" s="387" t="s">
        <v>115</v>
      </c>
      <c r="J17" s="336">
        <f t="shared" si="4"/>
        <v>1</v>
      </c>
      <c r="K17" s="389" t="s">
        <v>116</v>
      </c>
      <c r="L17" s="390" t="s">
        <v>55</v>
      </c>
      <c r="M17" s="391">
        <v>1</v>
      </c>
      <c r="N17" s="392">
        <f t="shared" si="5"/>
        <v>0.5</v>
      </c>
      <c r="O17" s="393">
        <v>1</v>
      </c>
      <c r="P17" s="394">
        <f t="shared" si="6"/>
        <v>0.5</v>
      </c>
      <c r="Q17" s="395">
        <v>0</v>
      </c>
      <c r="R17" s="396">
        <f t="shared" si="7"/>
        <v>0</v>
      </c>
      <c r="S17" s="397">
        <v>0</v>
      </c>
      <c r="T17" s="398">
        <f t="shared" si="0"/>
        <v>0</v>
      </c>
      <c r="U17" s="399">
        <f t="shared" si="1"/>
        <v>2</v>
      </c>
      <c r="V17" s="400">
        <f t="shared" ref="V17:V30" si="8">U17/$X17</f>
        <v>1</v>
      </c>
      <c r="W17" s="474"/>
      <c r="X17" s="401">
        <v>2</v>
      </c>
      <c r="Y17" s="402" t="s">
        <v>117</v>
      </c>
      <c r="Z17" s="695"/>
      <c r="AA17" s="319" t="s">
        <v>118</v>
      </c>
      <c r="AB17" s="320" t="s">
        <v>119</v>
      </c>
      <c r="AC17" s="355"/>
      <c r="AD17" s="470" t="s">
        <v>119</v>
      </c>
      <c r="AE17" s="308" t="s">
        <v>120</v>
      </c>
      <c r="AF17" s="308"/>
      <c r="AG17" s="237" t="s">
        <v>256</v>
      </c>
      <c r="AH17" s="308"/>
      <c r="AI17" s="309"/>
      <c r="AJ17" s="244"/>
      <c r="AK17" s="243"/>
    </row>
    <row r="18" spans="1:51" ht="107.5" customHeight="1" x14ac:dyDescent="0.35">
      <c r="A18" s="665"/>
      <c r="B18" s="682">
        <f>D18</f>
        <v>0.97245787828658681</v>
      </c>
      <c r="C18" s="684" t="s">
        <v>121</v>
      </c>
      <c r="D18" s="690">
        <f>AVERAGE(F18:F30)</f>
        <v>0.97245787828658681</v>
      </c>
      <c r="E18" s="403" t="s">
        <v>122</v>
      </c>
      <c r="F18" s="302">
        <f>J18</f>
        <v>1</v>
      </c>
      <c r="G18" s="706" t="s">
        <v>123</v>
      </c>
      <c r="H18" s="709">
        <f>AVERAGE(J18:J30)</f>
        <v>0.96836146711592386</v>
      </c>
      <c r="I18" s="404" t="s">
        <v>124</v>
      </c>
      <c r="J18" s="405">
        <f t="shared" si="4"/>
        <v>1</v>
      </c>
      <c r="K18" s="472" t="s">
        <v>125</v>
      </c>
      <c r="L18" s="481" t="s">
        <v>55</v>
      </c>
      <c r="M18" s="406">
        <v>7</v>
      </c>
      <c r="N18" s="407">
        <f t="shared" si="5"/>
        <v>1.4</v>
      </c>
      <c r="O18" s="408">
        <v>1</v>
      </c>
      <c r="P18" s="409">
        <f t="shared" si="6"/>
        <v>0.2</v>
      </c>
      <c r="Q18" s="410">
        <f>9-O18-M18</f>
        <v>1</v>
      </c>
      <c r="R18" s="411">
        <f t="shared" si="7"/>
        <v>0.2</v>
      </c>
      <c r="S18" s="412">
        <v>1</v>
      </c>
      <c r="T18" s="413">
        <f t="shared" si="0"/>
        <v>0.2</v>
      </c>
      <c r="U18" s="414">
        <f t="shared" si="1"/>
        <v>10</v>
      </c>
      <c r="V18" s="415">
        <v>1</v>
      </c>
      <c r="W18" s="476"/>
      <c r="X18" s="416">
        <v>5</v>
      </c>
      <c r="Y18" s="417" t="s">
        <v>126</v>
      </c>
      <c r="Z18" s="467" t="s">
        <v>127</v>
      </c>
      <c r="AA18" s="319" t="s">
        <v>128</v>
      </c>
      <c r="AB18" s="306" t="s">
        <v>129</v>
      </c>
      <c r="AC18" s="355"/>
      <c r="AD18" s="470" t="s">
        <v>129</v>
      </c>
      <c r="AE18" s="308" t="s">
        <v>130</v>
      </c>
      <c r="AF18" s="418" t="s">
        <v>131</v>
      </c>
      <c r="AG18" s="240" t="s">
        <v>257</v>
      </c>
      <c r="AH18" s="308" t="s">
        <v>258</v>
      </c>
      <c r="AI18" s="309"/>
      <c r="AJ18" s="465" t="s">
        <v>259</v>
      </c>
      <c r="AK18" s="243"/>
    </row>
    <row r="19" spans="1:51" ht="379.15" customHeight="1" x14ac:dyDescent="0.35">
      <c r="A19" s="665"/>
      <c r="B19" s="668"/>
      <c r="C19" s="685"/>
      <c r="D19" s="691"/>
      <c r="E19" s="712" t="s">
        <v>132</v>
      </c>
      <c r="F19" s="713">
        <f>AVERAGE(J19:J23)</f>
        <v>0.93968658892128287</v>
      </c>
      <c r="G19" s="707"/>
      <c r="H19" s="710"/>
      <c r="I19" s="718" t="s">
        <v>133</v>
      </c>
      <c r="J19" s="716">
        <f>AVERAGE(V19:V22)</f>
        <v>0.87937317784256563</v>
      </c>
      <c r="K19" s="464" t="s">
        <v>134</v>
      </c>
      <c r="L19" s="482" t="s">
        <v>135</v>
      </c>
      <c r="M19" s="420">
        <v>0</v>
      </c>
      <c r="N19" s="294">
        <f t="shared" si="5"/>
        <v>0</v>
      </c>
      <c r="O19" s="421">
        <v>0</v>
      </c>
      <c r="P19" s="296">
        <f t="shared" si="6"/>
        <v>0</v>
      </c>
      <c r="Q19" s="315">
        <v>84.4</v>
      </c>
      <c r="R19" s="298">
        <f t="shared" si="7"/>
        <v>1.4090150250417364</v>
      </c>
      <c r="S19" s="468">
        <v>0</v>
      </c>
      <c r="T19" s="316">
        <f t="shared" si="0"/>
        <v>0</v>
      </c>
      <c r="U19" s="301">
        <f t="shared" si="1"/>
        <v>84.4</v>
      </c>
      <c r="V19" s="302">
        <v>1</v>
      </c>
      <c r="W19" s="473"/>
      <c r="X19" s="422">
        <v>59.9</v>
      </c>
      <c r="Y19" s="423" t="s">
        <v>136</v>
      </c>
      <c r="Z19" s="424" t="s">
        <v>137</v>
      </c>
      <c r="AA19" s="319" t="s">
        <v>138</v>
      </c>
      <c r="AB19" s="320" t="s">
        <v>139</v>
      </c>
      <c r="AC19" s="425"/>
      <c r="AD19" s="470" t="s">
        <v>139</v>
      </c>
      <c r="AE19" s="418" t="s">
        <v>260</v>
      </c>
      <c r="AF19" s="308" t="s">
        <v>141</v>
      </c>
      <c r="AG19" s="237" t="s">
        <v>261</v>
      </c>
      <c r="AH19" s="426" t="s">
        <v>262</v>
      </c>
      <c r="AI19" s="309"/>
      <c r="AJ19" s="480" t="s">
        <v>263</v>
      </c>
      <c r="AK19" s="480" t="s">
        <v>264</v>
      </c>
    </row>
    <row r="20" spans="1:51" ht="70.150000000000006" customHeight="1" x14ac:dyDescent="0.35">
      <c r="A20" s="665"/>
      <c r="B20" s="668"/>
      <c r="C20" s="685"/>
      <c r="D20" s="691"/>
      <c r="E20" s="712"/>
      <c r="F20" s="714"/>
      <c r="G20" s="707"/>
      <c r="H20" s="710"/>
      <c r="I20" s="718"/>
      <c r="J20" s="719"/>
      <c r="K20" s="464" t="s">
        <v>142</v>
      </c>
      <c r="L20" s="482" t="s">
        <v>135</v>
      </c>
      <c r="M20" s="420">
        <v>0</v>
      </c>
      <c r="N20" s="294">
        <f t="shared" si="5"/>
        <v>0</v>
      </c>
      <c r="O20" s="421"/>
      <c r="P20" s="296">
        <f t="shared" si="6"/>
        <v>0</v>
      </c>
      <c r="Q20" s="315">
        <v>35.5</v>
      </c>
      <c r="R20" s="298">
        <f t="shared" si="7"/>
        <v>0.51749271137026243</v>
      </c>
      <c r="S20" s="468">
        <v>0</v>
      </c>
      <c r="T20" s="316">
        <f t="shared" si="0"/>
        <v>0</v>
      </c>
      <c r="U20" s="301">
        <f t="shared" si="1"/>
        <v>35.5</v>
      </c>
      <c r="V20" s="302">
        <f t="shared" si="8"/>
        <v>0.51749271137026243</v>
      </c>
      <c r="W20" s="473"/>
      <c r="X20" s="422">
        <v>68.599999999999994</v>
      </c>
      <c r="Y20" s="423" t="s">
        <v>143</v>
      </c>
      <c r="Z20" s="424" t="s">
        <v>144</v>
      </c>
      <c r="AA20" s="319" t="s">
        <v>145</v>
      </c>
      <c r="AB20" s="306" t="s">
        <v>146</v>
      </c>
      <c r="AC20" s="425"/>
      <c r="AD20" s="470" t="s">
        <v>146</v>
      </c>
      <c r="AE20" s="308" t="s">
        <v>147</v>
      </c>
      <c r="AF20" s="426" t="s">
        <v>148</v>
      </c>
      <c r="AG20" s="237" t="s">
        <v>265</v>
      </c>
      <c r="AH20" s="308" t="s">
        <v>266</v>
      </c>
      <c r="AI20" s="309"/>
      <c r="AJ20" s="245" t="s">
        <v>267</v>
      </c>
      <c r="AK20" s="245" t="s">
        <v>268</v>
      </c>
    </row>
    <row r="21" spans="1:51" ht="72" customHeight="1" x14ac:dyDescent="0.35">
      <c r="A21" s="665"/>
      <c r="B21" s="668"/>
      <c r="C21" s="685"/>
      <c r="D21" s="691"/>
      <c r="E21" s="712"/>
      <c r="F21" s="714"/>
      <c r="G21" s="707"/>
      <c r="H21" s="710"/>
      <c r="I21" s="718"/>
      <c r="J21" s="719"/>
      <c r="K21" s="464" t="s">
        <v>149</v>
      </c>
      <c r="L21" s="482" t="s">
        <v>135</v>
      </c>
      <c r="M21" s="420">
        <v>0</v>
      </c>
      <c r="N21" s="294">
        <f t="shared" si="5"/>
        <v>0</v>
      </c>
      <c r="O21" s="427">
        <v>0</v>
      </c>
      <c r="P21" s="296">
        <f t="shared" si="6"/>
        <v>0</v>
      </c>
      <c r="Q21" s="428">
        <v>1</v>
      </c>
      <c r="R21" s="298">
        <f t="shared" si="7"/>
        <v>1.1363636363636365</v>
      </c>
      <c r="S21" s="469">
        <v>0</v>
      </c>
      <c r="T21" s="316">
        <f t="shared" si="0"/>
        <v>0</v>
      </c>
      <c r="U21" s="301">
        <f>M21+O21+Q21+S21</f>
        <v>1</v>
      </c>
      <c r="V21" s="302">
        <v>1</v>
      </c>
      <c r="W21" s="473"/>
      <c r="X21" s="430">
        <v>0.88</v>
      </c>
      <c r="Y21" s="423" t="s">
        <v>150</v>
      </c>
      <c r="Z21" s="424" t="s">
        <v>151</v>
      </c>
      <c r="AA21" s="319" t="s">
        <v>152</v>
      </c>
      <c r="AB21" s="320" t="s">
        <v>153</v>
      </c>
      <c r="AC21" s="425"/>
      <c r="AD21" s="470" t="s">
        <v>153</v>
      </c>
      <c r="AE21" s="308" t="s">
        <v>154</v>
      </c>
      <c r="AF21" s="308" t="s">
        <v>155</v>
      </c>
      <c r="AG21" s="239" t="s">
        <v>269</v>
      </c>
      <c r="AH21" s="308" t="s">
        <v>270</v>
      </c>
      <c r="AI21" s="309"/>
      <c r="AJ21" s="245" t="s">
        <v>271</v>
      </c>
      <c r="AK21" s="245" t="s">
        <v>272</v>
      </c>
    </row>
    <row r="22" spans="1:51" ht="301.14999999999998" customHeight="1" x14ac:dyDescent="0.35">
      <c r="A22" s="665"/>
      <c r="B22" s="668"/>
      <c r="C22" s="685"/>
      <c r="D22" s="691"/>
      <c r="E22" s="712"/>
      <c r="F22" s="714"/>
      <c r="G22" s="707"/>
      <c r="H22" s="710"/>
      <c r="I22" s="718"/>
      <c r="J22" s="717"/>
      <c r="K22" s="464" t="s">
        <v>156</v>
      </c>
      <c r="L22" s="482" t="s">
        <v>135</v>
      </c>
      <c r="M22" s="420">
        <v>0</v>
      </c>
      <c r="N22" s="294">
        <f t="shared" si="5"/>
        <v>0</v>
      </c>
      <c r="O22" s="421">
        <v>0</v>
      </c>
      <c r="P22" s="296">
        <f t="shared" si="6"/>
        <v>0</v>
      </c>
      <c r="Q22" s="315">
        <v>76.400000000000006</v>
      </c>
      <c r="R22" s="298">
        <f t="shared" si="7"/>
        <v>1.3570159857904087</v>
      </c>
      <c r="S22" s="468">
        <v>0</v>
      </c>
      <c r="T22" s="316">
        <f t="shared" si="0"/>
        <v>0</v>
      </c>
      <c r="U22" s="301">
        <f t="shared" si="1"/>
        <v>76.400000000000006</v>
      </c>
      <c r="V22" s="302">
        <v>1</v>
      </c>
      <c r="W22" s="473"/>
      <c r="X22" s="422">
        <v>56.3</v>
      </c>
      <c r="Y22" s="423" t="s">
        <v>157</v>
      </c>
      <c r="Z22" s="424" t="s">
        <v>158</v>
      </c>
      <c r="AA22" s="319" t="s">
        <v>159</v>
      </c>
      <c r="AB22" s="306" t="s">
        <v>160</v>
      </c>
      <c r="AC22" s="425"/>
      <c r="AD22" s="470" t="s">
        <v>160</v>
      </c>
      <c r="AE22" s="308" t="s">
        <v>161</v>
      </c>
      <c r="AF22" s="308" t="s">
        <v>162</v>
      </c>
      <c r="AG22" s="237" t="s">
        <v>273</v>
      </c>
      <c r="AH22" s="308" t="s">
        <v>274</v>
      </c>
      <c r="AI22" s="309"/>
      <c r="AJ22" s="245" t="s">
        <v>275</v>
      </c>
      <c r="AK22" s="245" t="s">
        <v>276</v>
      </c>
    </row>
    <row r="23" spans="1:51" ht="231" customHeight="1" x14ac:dyDescent="0.35">
      <c r="A23" s="665"/>
      <c r="B23" s="668"/>
      <c r="C23" s="685"/>
      <c r="D23" s="691"/>
      <c r="E23" s="712"/>
      <c r="F23" s="715"/>
      <c r="G23" s="707"/>
      <c r="H23" s="710"/>
      <c r="I23" s="419" t="s">
        <v>163</v>
      </c>
      <c r="J23" s="431">
        <f>V23</f>
        <v>1</v>
      </c>
      <c r="K23" s="464" t="s">
        <v>164</v>
      </c>
      <c r="L23" s="482" t="s">
        <v>135</v>
      </c>
      <c r="M23" s="353">
        <v>4.95</v>
      </c>
      <c r="N23" s="294">
        <f t="shared" si="5"/>
        <v>1.010204081632653</v>
      </c>
      <c r="O23" s="354">
        <v>0</v>
      </c>
      <c r="P23" s="296">
        <f t="shared" si="6"/>
        <v>0</v>
      </c>
      <c r="Q23" s="315">
        <v>0</v>
      </c>
      <c r="R23" s="298">
        <f t="shared" si="7"/>
        <v>0</v>
      </c>
      <c r="S23" s="468"/>
      <c r="T23" s="316">
        <f t="shared" si="0"/>
        <v>0</v>
      </c>
      <c r="U23" s="301">
        <f t="shared" si="1"/>
        <v>4.95</v>
      </c>
      <c r="V23" s="302">
        <v>1</v>
      </c>
      <c r="W23" s="473"/>
      <c r="X23" s="432" t="s">
        <v>165</v>
      </c>
      <c r="Y23" s="423" t="s">
        <v>166</v>
      </c>
      <c r="Z23" s="424" t="s">
        <v>167</v>
      </c>
      <c r="AA23" s="319" t="s">
        <v>168</v>
      </c>
      <c r="AB23" s="320" t="s">
        <v>169</v>
      </c>
      <c r="AC23" s="425"/>
      <c r="AD23" s="470" t="s">
        <v>169</v>
      </c>
      <c r="AE23" s="308" t="s">
        <v>170</v>
      </c>
      <c r="AF23" s="308" t="s">
        <v>171</v>
      </c>
      <c r="AG23" s="237" t="s">
        <v>277</v>
      </c>
      <c r="AH23" s="237" t="s">
        <v>278</v>
      </c>
      <c r="AI23" s="309"/>
      <c r="AJ23" s="479" t="s">
        <v>279</v>
      </c>
      <c r="AK23" s="479" t="s">
        <v>280</v>
      </c>
      <c r="AY23" s="433"/>
    </row>
    <row r="24" spans="1:51" ht="309.75" customHeight="1" x14ac:dyDescent="0.35">
      <c r="A24" s="665"/>
      <c r="B24" s="668"/>
      <c r="C24" s="685"/>
      <c r="D24" s="691"/>
      <c r="E24" s="712" t="s">
        <v>172</v>
      </c>
      <c r="F24" s="713">
        <f>J24</f>
        <v>0.9747474747474747</v>
      </c>
      <c r="G24" s="707"/>
      <c r="H24" s="710"/>
      <c r="I24" s="718" t="s">
        <v>173</v>
      </c>
      <c r="J24" s="716">
        <f>AVERAGE(V24:V25)</f>
        <v>0.9747474747474747</v>
      </c>
      <c r="K24" s="462" t="s">
        <v>174</v>
      </c>
      <c r="L24" s="483" t="s">
        <v>109</v>
      </c>
      <c r="M24" s="434">
        <v>0</v>
      </c>
      <c r="N24" s="294">
        <f t="shared" si="5"/>
        <v>0</v>
      </c>
      <c r="O24" s="435">
        <v>0</v>
      </c>
      <c r="P24" s="296">
        <f t="shared" si="6"/>
        <v>0</v>
      </c>
      <c r="Q24" s="428">
        <v>0</v>
      </c>
      <c r="R24" s="298">
        <f t="shared" si="7"/>
        <v>0</v>
      </c>
      <c r="S24" s="299">
        <f>94/100</f>
        <v>0.94</v>
      </c>
      <c r="T24" s="316">
        <f t="shared" si="0"/>
        <v>0.9494949494949495</v>
      </c>
      <c r="U24" s="301">
        <f t="shared" si="1"/>
        <v>0.94</v>
      </c>
      <c r="V24" s="302">
        <f t="shared" si="8"/>
        <v>0.9494949494949495</v>
      </c>
      <c r="W24" s="473"/>
      <c r="X24" s="432" t="s">
        <v>175</v>
      </c>
      <c r="Y24" s="436" t="s">
        <v>281</v>
      </c>
      <c r="Z24" s="424" t="s">
        <v>177</v>
      </c>
      <c r="AA24" s="319" t="s">
        <v>178</v>
      </c>
      <c r="AB24" s="306" t="s">
        <v>179</v>
      </c>
      <c r="AC24" s="425"/>
      <c r="AD24" s="470" t="s">
        <v>179</v>
      </c>
      <c r="AE24" s="308" t="s">
        <v>180</v>
      </c>
      <c r="AF24" s="308" t="s">
        <v>181</v>
      </c>
      <c r="AG24" s="237" t="s">
        <v>282</v>
      </c>
      <c r="AH24" s="308" t="s">
        <v>283</v>
      </c>
      <c r="AI24" s="309"/>
      <c r="AJ24" s="245" t="s">
        <v>284</v>
      </c>
      <c r="AK24" s="245" t="s">
        <v>285</v>
      </c>
    </row>
    <row r="25" spans="1:51" ht="393" customHeight="1" x14ac:dyDescent="0.35">
      <c r="A25" s="665"/>
      <c r="B25" s="668"/>
      <c r="C25" s="685"/>
      <c r="D25" s="691"/>
      <c r="E25" s="712"/>
      <c r="F25" s="715"/>
      <c r="G25" s="707"/>
      <c r="H25" s="710"/>
      <c r="I25" s="718"/>
      <c r="J25" s="717"/>
      <c r="K25" s="462" t="s">
        <v>182</v>
      </c>
      <c r="L25" s="482" t="s">
        <v>135</v>
      </c>
      <c r="M25" s="437">
        <v>0</v>
      </c>
      <c r="N25" s="294">
        <f t="shared" si="5"/>
        <v>0</v>
      </c>
      <c r="O25" s="435">
        <v>0</v>
      </c>
      <c r="P25" s="296">
        <f t="shared" si="6"/>
        <v>0</v>
      </c>
      <c r="Q25" s="428">
        <v>0</v>
      </c>
      <c r="R25" s="298">
        <f t="shared" si="7"/>
        <v>0</v>
      </c>
      <c r="S25" s="429">
        <v>0.98</v>
      </c>
      <c r="T25" s="316">
        <f t="shared" si="0"/>
        <v>1.4000000000000001</v>
      </c>
      <c r="U25" s="301">
        <f>M25+O25+Q25+S25</f>
        <v>0.98</v>
      </c>
      <c r="V25" s="302">
        <v>1</v>
      </c>
      <c r="W25" s="473"/>
      <c r="X25" s="432" t="s">
        <v>183</v>
      </c>
      <c r="Y25" s="436" t="s">
        <v>286</v>
      </c>
      <c r="Z25" s="424" t="s">
        <v>185</v>
      </c>
      <c r="AA25" s="319" t="s">
        <v>186</v>
      </c>
      <c r="AB25" s="320" t="s">
        <v>187</v>
      </c>
      <c r="AC25" s="425"/>
      <c r="AD25" s="470" t="s">
        <v>187</v>
      </c>
      <c r="AE25" s="438" t="s">
        <v>188</v>
      </c>
      <c r="AF25" s="418" t="s">
        <v>287</v>
      </c>
      <c r="AG25" s="237" t="s">
        <v>288</v>
      </c>
      <c r="AH25" s="308" t="s">
        <v>289</v>
      </c>
      <c r="AI25" s="309"/>
      <c r="AJ25" s="245" t="s">
        <v>290</v>
      </c>
      <c r="AK25" s="245" t="s">
        <v>291</v>
      </c>
    </row>
    <row r="26" spans="1:51" ht="155" x14ac:dyDescent="0.35">
      <c r="A26" s="665"/>
      <c r="B26" s="668"/>
      <c r="C26" s="685"/>
      <c r="D26" s="691"/>
      <c r="E26" s="712" t="s">
        <v>190</v>
      </c>
      <c r="F26" s="713">
        <f>J26</f>
        <v>1</v>
      </c>
      <c r="G26" s="707"/>
      <c r="H26" s="710"/>
      <c r="I26" s="705" t="s">
        <v>191</v>
      </c>
      <c r="J26" s="716">
        <f>AVERAGE(V26:V27)</f>
        <v>1</v>
      </c>
      <c r="K26" s="462" t="s">
        <v>192</v>
      </c>
      <c r="L26" s="483" t="s">
        <v>109</v>
      </c>
      <c r="M26" s="434">
        <v>0.82</v>
      </c>
      <c r="N26" s="294">
        <f t="shared" si="5"/>
        <v>1.0249999999999999</v>
      </c>
      <c r="O26" s="435">
        <v>0.81</v>
      </c>
      <c r="P26" s="296">
        <f t="shared" si="6"/>
        <v>1.0125</v>
      </c>
      <c r="Q26" s="428">
        <v>0.9</v>
      </c>
      <c r="R26" s="298">
        <f t="shared" si="7"/>
        <v>1.125</v>
      </c>
      <c r="S26" s="429">
        <v>0.91</v>
      </c>
      <c r="T26" s="316">
        <f t="shared" si="0"/>
        <v>1.1375</v>
      </c>
      <c r="U26" s="301">
        <f>(M26+O26+Q26+S26)/3</f>
        <v>1.1466666666666667</v>
      </c>
      <c r="V26" s="302">
        <v>1</v>
      </c>
      <c r="W26" s="473"/>
      <c r="X26" s="432" t="s">
        <v>193</v>
      </c>
      <c r="Y26" s="423" t="s">
        <v>194</v>
      </c>
      <c r="Z26" s="478" t="s">
        <v>195</v>
      </c>
      <c r="AA26" s="319" t="s">
        <v>196</v>
      </c>
      <c r="AB26" s="306" t="s">
        <v>197</v>
      </c>
      <c r="AC26" s="425"/>
      <c r="AD26" s="470" t="s">
        <v>197</v>
      </c>
      <c r="AE26" s="308" t="s">
        <v>198</v>
      </c>
      <c r="AF26" s="308" t="s">
        <v>199</v>
      </c>
      <c r="AG26" s="237" t="s">
        <v>292</v>
      </c>
      <c r="AH26" s="237" t="s">
        <v>293</v>
      </c>
      <c r="AI26" s="309"/>
      <c r="AJ26" s="245" t="s">
        <v>294</v>
      </c>
      <c r="AK26" s="245" t="s">
        <v>295</v>
      </c>
    </row>
    <row r="27" spans="1:51" ht="124" x14ac:dyDescent="0.35">
      <c r="A27" s="665"/>
      <c r="B27" s="668"/>
      <c r="C27" s="685"/>
      <c r="D27" s="691"/>
      <c r="E27" s="712"/>
      <c r="F27" s="715"/>
      <c r="G27" s="707"/>
      <c r="H27" s="710"/>
      <c r="I27" s="705"/>
      <c r="J27" s="717"/>
      <c r="K27" s="464" t="s">
        <v>200</v>
      </c>
      <c r="L27" s="482" t="s">
        <v>135</v>
      </c>
      <c r="M27" s="437" t="s">
        <v>201</v>
      </c>
      <c r="N27" s="294">
        <f t="shared" si="5"/>
        <v>0</v>
      </c>
      <c r="O27" s="439" t="s">
        <v>201</v>
      </c>
      <c r="P27" s="296">
        <f t="shared" si="6"/>
        <v>0</v>
      </c>
      <c r="Q27" s="315">
        <v>63.9</v>
      </c>
      <c r="R27" s="298">
        <f t="shared" si="7"/>
        <v>1.0885860306643951</v>
      </c>
      <c r="S27" s="468">
        <v>0</v>
      </c>
      <c r="T27" s="316">
        <f t="shared" si="0"/>
        <v>0</v>
      </c>
      <c r="U27" s="301">
        <f t="shared" si="1"/>
        <v>63.9</v>
      </c>
      <c r="V27" s="302">
        <v>1</v>
      </c>
      <c r="W27" s="473"/>
      <c r="X27" s="440">
        <v>58.7</v>
      </c>
      <c r="Y27" s="423" t="s">
        <v>202</v>
      </c>
      <c r="Z27" s="478" t="s">
        <v>195</v>
      </c>
      <c r="AA27" s="319" t="s">
        <v>203</v>
      </c>
      <c r="AB27" s="306" t="s">
        <v>204</v>
      </c>
      <c r="AC27" s="425"/>
      <c r="AD27" s="470" t="s">
        <v>204</v>
      </c>
      <c r="AE27" s="308" t="s">
        <v>205</v>
      </c>
      <c r="AF27" s="308" t="s">
        <v>206</v>
      </c>
      <c r="AG27" s="237" t="s">
        <v>296</v>
      </c>
      <c r="AH27" s="308" t="s">
        <v>297</v>
      </c>
      <c r="AI27" s="309"/>
      <c r="AJ27" s="245" t="s">
        <v>298</v>
      </c>
      <c r="AK27" s="245" t="s">
        <v>299</v>
      </c>
    </row>
    <row r="28" spans="1:51" ht="201.5" x14ac:dyDescent="0.35">
      <c r="A28" s="665"/>
      <c r="B28" s="668"/>
      <c r="C28" s="685"/>
      <c r="D28" s="691"/>
      <c r="E28" s="347" t="s">
        <v>207</v>
      </c>
      <c r="F28" s="302">
        <f>J28</f>
        <v>1</v>
      </c>
      <c r="G28" s="707"/>
      <c r="H28" s="710"/>
      <c r="I28" s="419" t="s">
        <v>208</v>
      </c>
      <c r="J28" s="431">
        <f>V28</f>
        <v>1</v>
      </c>
      <c r="K28" s="464" t="s">
        <v>209</v>
      </c>
      <c r="L28" s="483" t="s">
        <v>135</v>
      </c>
      <c r="M28" s="353">
        <v>0</v>
      </c>
      <c r="N28" s="294">
        <f t="shared" si="5"/>
        <v>0</v>
      </c>
      <c r="O28" s="354">
        <v>0</v>
      </c>
      <c r="P28" s="296">
        <f t="shared" si="6"/>
        <v>0</v>
      </c>
      <c r="Q28" s="315">
        <v>75.400000000000006</v>
      </c>
      <c r="R28" s="298">
        <f t="shared" si="7"/>
        <v>1</v>
      </c>
      <c r="S28" s="468">
        <v>0</v>
      </c>
      <c r="T28" s="316">
        <f t="shared" si="0"/>
        <v>0</v>
      </c>
      <c r="U28" s="301">
        <f t="shared" si="1"/>
        <v>75.400000000000006</v>
      </c>
      <c r="V28" s="302">
        <f t="shared" si="8"/>
        <v>1</v>
      </c>
      <c r="W28" s="473"/>
      <c r="X28" s="432">
        <v>75.400000000000006</v>
      </c>
      <c r="Y28" s="423" t="s">
        <v>210</v>
      </c>
      <c r="Z28" s="424" t="s">
        <v>211</v>
      </c>
      <c r="AA28" s="319" t="s">
        <v>212</v>
      </c>
      <c r="AB28" s="441" t="s">
        <v>213</v>
      </c>
      <c r="AC28" s="425"/>
      <c r="AD28" s="470" t="s">
        <v>213</v>
      </c>
      <c r="AE28" s="308"/>
      <c r="AF28" s="426" t="s">
        <v>214</v>
      </c>
      <c r="AG28" s="237" t="s">
        <v>300</v>
      </c>
      <c r="AH28" s="308" t="s">
        <v>301</v>
      </c>
      <c r="AI28" s="309"/>
      <c r="AJ28" s="245" t="s">
        <v>302</v>
      </c>
      <c r="AK28" s="245" t="s">
        <v>303</v>
      </c>
    </row>
    <row r="29" spans="1:51" ht="72.5" x14ac:dyDescent="0.35">
      <c r="A29" s="665"/>
      <c r="B29" s="668"/>
      <c r="C29" s="685"/>
      <c r="D29" s="691"/>
      <c r="E29" s="347" t="s">
        <v>215</v>
      </c>
      <c r="F29" s="302">
        <f>J29</f>
        <v>0.99277108433734951</v>
      </c>
      <c r="G29" s="707"/>
      <c r="H29" s="710"/>
      <c r="I29" s="419" t="s">
        <v>216</v>
      </c>
      <c r="J29" s="431">
        <f>V29</f>
        <v>0.99277108433734951</v>
      </c>
      <c r="K29" s="464" t="s">
        <v>217</v>
      </c>
      <c r="L29" s="483" t="s">
        <v>135</v>
      </c>
      <c r="M29" s="353">
        <v>0</v>
      </c>
      <c r="N29" s="294">
        <f t="shared" si="5"/>
        <v>0</v>
      </c>
      <c r="O29" s="354">
        <v>0</v>
      </c>
      <c r="P29" s="296">
        <f t="shared" si="6"/>
        <v>0</v>
      </c>
      <c r="Q29" s="315">
        <v>82.4</v>
      </c>
      <c r="R29" s="298">
        <f t="shared" si="7"/>
        <v>0.99277108433734951</v>
      </c>
      <c r="S29" s="468">
        <v>0</v>
      </c>
      <c r="T29" s="316">
        <f t="shared" si="0"/>
        <v>0</v>
      </c>
      <c r="U29" s="301">
        <f t="shared" si="1"/>
        <v>82.4</v>
      </c>
      <c r="V29" s="302">
        <f t="shared" si="8"/>
        <v>0.99277108433734951</v>
      </c>
      <c r="W29" s="473"/>
      <c r="X29" s="432">
        <v>83</v>
      </c>
      <c r="Y29" s="423" t="s">
        <v>218</v>
      </c>
      <c r="Z29" s="424" t="s">
        <v>219</v>
      </c>
      <c r="AA29" s="319" t="s">
        <v>220</v>
      </c>
      <c r="AB29" s="442" t="s">
        <v>221</v>
      </c>
      <c r="AC29" s="425"/>
      <c r="AD29" s="470" t="s">
        <v>221</v>
      </c>
      <c r="AE29" s="308"/>
      <c r="AF29" s="308"/>
      <c r="AG29" s="237" t="s">
        <v>304</v>
      </c>
      <c r="AH29" s="308" t="s">
        <v>305</v>
      </c>
      <c r="AI29" s="309"/>
      <c r="AJ29" s="245" t="s">
        <v>306</v>
      </c>
      <c r="AK29" s="245" t="s">
        <v>307</v>
      </c>
    </row>
    <row r="30" spans="1:51" ht="189.75" customHeight="1" x14ac:dyDescent="0.35">
      <c r="A30" s="666"/>
      <c r="B30" s="683"/>
      <c r="C30" s="686"/>
      <c r="D30" s="692"/>
      <c r="E30" s="356" t="s">
        <v>222</v>
      </c>
      <c r="F30" s="370">
        <f>J30</f>
        <v>0.9</v>
      </c>
      <c r="G30" s="708"/>
      <c r="H30" s="711"/>
      <c r="I30" s="443" t="s">
        <v>223</v>
      </c>
      <c r="J30" s="431">
        <f>V30</f>
        <v>0.9</v>
      </c>
      <c r="K30" s="463" t="s">
        <v>224</v>
      </c>
      <c r="L30" s="484" t="s">
        <v>109</v>
      </c>
      <c r="M30" s="361">
        <f>8.33/100</f>
        <v>8.3299999999999999E-2</v>
      </c>
      <c r="N30" s="362">
        <f t="shared" si="5"/>
        <v>8.3299999999999999E-2</v>
      </c>
      <c r="O30" s="363">
        <f>(7.5+12+8)/100</f>
        <v>0.27500000000000002</v>
      </c>
      <c r="P30" s="364">
        <f t="shared" si="6"/>
        <v>0.27500000000000002</v>
      </c>
      <c r="Q30" s="365">
        <f>0.78-O30-M30</f>
        <v>0.42170000000000002</v>
      </c>
      <c r="R30" s="366">
        <f t="shared" si="7"/>
        <v>0.42170000000000002</v>
      </c>
      <c r="S30" s="363">
        <v>0.12</v>
      </c>
      <c r="T30" s="368">
        <f t="shared" si="0"/>
        <v>0.12</v>
      </c>
      <c r="U30" s="369">
        <f t="shared" si="1"/>
        <v>0.9</v>
      </c>
      <c r="V30" s="370">
        <f t="shared" si="8"/>
        <v>0.9</v>
      </c>
      <c r="W30" s="475"/>
      <c r="X30" s="444" t="s">
        <v>225</v>
      </c>
      <c r="Y30" s="445" t="s">
        <v>226</v>
      </c>
      <c r="Z30" s="446" t="s">
        <v>167</v>
      </c>
      <c r="AA30" s="319" t="s">
        <v>220</v>
      </c>
      <c r="AB30" s="447" t="s">
        <v>227</v>
      </c>
      <c r="AC30" s="448"/>
      <c r="AD30" s="470" t="s">
        <v>227</v>
      </c>
      <c r="AE30" s="308" t="s">
        <v>228</v>
      </c>
      <c r="AF30" s="418" t="s">
        <v>308</v>
      </c>
      <c r="AG30" s="237" t="s">
        <v>309</v>
      </c>
      <c r="AH30" s="477" t="s">
        <v>310</v>
      </c>
      <c r="AI30" s="309"/>
      <c r="AJ30" s="245" t="s">
        <v>311</v>
      </c>
      <c r="AK30" s="245" t="s">
        <v>312</v>
      </c>
    </row>
    <row r="31" spans="1:51" ht="15.5" x14ac:dyDescent="0.35">
      <c r="A31" s="449">
        <f>SUM(B8:B30)</f>
        <v>1.8690504708791793</v>
      </c>
      <c r="C31" s="449"/>
      <c r="D31" s="449">
        <f>SUM(D8:D30)</f>
        <v>3.6622356560643645</v>
      </c>
      <c r="E31" s="449"/>
      <c r="F31" s="449">
        <f>SUM(F8:F30)</f>
        <v>12.330316259117218</v>
      </c>
      <c r="G31" s="449"/>
      <c r="H31" s="449">
        <f>SUM(H8:H30)</f>
        <v>6.4914725782270351</v>
      </c>
      <c r="I31" s="449"/>
      <c r="J31" s="449">
        <f>SUM(J8:J30)</f>
        <v>15.566225070260721</v>
      </c>
      <c r="K31" s="449"/>
      <c r="L31" s="449"/>
      <c r="M31" s="449"/>
      <c r="N31" s="450">
        <f>AVERAGE(N8:N30)</f>
        <v>0.29862585899451355</v>
      </c>
      <c r="O31" s="449"/>
      <c r="P31" s="450">
        <f>AVERAGE(P8:P30)</f>
        <v>0.21192518290693882</v>
      </c>
      <c r="Q31" s="449"/>
      <c r="R31" s="450">
        <f>AVERAGE(R8:R30)</f>
        <v>0.74311352783628071</v>
      </c>
      <c r="S31" s="449"/>
      <c r="T31" s="450">
        <f>AVERAGE(T8:T30)</f>
        <v>0.25404325867369348</v>
      </c>
      <c r="U31" s="449"/>
      <c r="V31" s="450">
        <f>AVERAGE(V8:V30)</f>
        <v>0.91827936573344471</v>
      </c>
      <c r="W31" s="450"/>
      <c r="X31" s="449"/>
      <c r="Y31" s="451"/>
      <c r="Z31" s="452"/>
    </row>
    <row r="32" spans="1:51" ht="15.5" x14ac:dyDescent="0.35">
      <c r="A32" s="260" t="s">
        <v>230</v>
      </c>
      <c r="C32" s="453"/>
      <c r="D32" s="453" t="s">
        <v>231</v>
      </c>
      <c r="E32" s="453"/>
      <c r="F32" s="453" t="s">
        <v>232</v>
      </c>
      <c r="G32" s="453"/>
      <c r="H32" s="453" t="s">
        <v>21</v>
      </c>
      <c r="I32" s="453"/>
      <c r="J32" s="453" t="s">
        <v>23</v>
      </c>
      <c r="K32" s="454"/>
      <c r="L32" s="453"/>
      <c r="M32" s="453"/>
      <c r="N32" s="453"/>
      <c r="O32" s="453"/>
      <c r="P32" s="453"/>
      <c r="Q32" s="453"/>
      <c r="R32" s="453"/>
      <c r="S32" s="453"/>
      <c r="T32" s="453"/>
      <c r="U32" s="453"/>
      <c r="V32" s="453"/>
      <c r="W32" s="453"/>
      <c r="X32" s="455"/>
      <c r="Y32" s="451"/>
      <c r="Z32" s="452"/>
    </row>
    <row r="33" spans="3:26" ht="15.5" x14ac:dyDescent="0.35">
      <c r="C33" s="453"/>
      <c r="D33" s="453"/>
      <c r="E33" s="454"/>
      <c r="F33" s="454"/>
      <c r="G33" s="453"/>
      <c r="H33" s="453"/>
      <c r="K33" s="454"/>
      <c r="L33" s="453"/>
      <c r="M33" s="453"/>
      <c r="N33" s="453"/>
      <c r="O33" s="453"/>
      <c r="P33" s="453"/>
      <c r="Q33" s="453"/>
      <c r="R33" s="453"/>
      <c r="S33" s="453"/>
      <c r="T33" s="453"/>
      <c r="U33" s="453"/>
      <c r="V33" s="453"/>
      <c r="W33" s="453"/>
      <c r="X33" s="455"/>
      <c r="Y33" s="451"/>
      <c r="Z33" s="452"/>
    </row>
    <row r="34" spans="3:26" ht="15.5" x14ac:dyDescent="0.35">
      <c r="C34" s="456"/>
      <c r="D34" s="453"/>
      <c r="E34" s="454"/>
      <c r="F34" s="454"/>
      <c r="G34" s="453"/>
      <c r="H34" s="453"/>
      <c r="K34" s="454"/>
      <c r="L34" s="453"/>
      <c r="M34" s="453"/>
      <c r="N34" s="453"/>
      <c r="O34" s="453"/>
      <c r="P34" s="453"/>
      <c r="Q34" s="453"/>
      <c r="R34" s="453"/>
      <c r="S34" s="453"/>
      <c r="T34" s="453"/>
      <c r="U34" s="453"/>
      <c r="V34" s="453"/>
      <c r="W34" s="453"/>
      <c r="X34" s="455"/>
      <c r="Y34" s="451"/>
      <c r="Z34" s="452"/>
    </row>
    <row r="35" spans="3:26" ht="15.5" x14ac:dyDescent="0.35">
      <c r="C35" s="457"/>
      <c r="D35" s="453"/>
      <c r="E35" s="454"/>
      <c r="F35" s="454"/>
      <c r="G35" s="453"/>
      <c r="H35" s="453"/>
      <c r="K35" s="454"/>
      <c r="L35" s="453"/>
      <c r="M35" s="453"/>
      <c r="N35" s="453"/>
      <c r="O35" s="453"/>
      <c r="P35" s="453"/>
      <c r="Q35" s="453"/>
      <c r="R35" s="453"/>
      <c r="S35" s="453"/>
      <c r="T35" s="453"/>
      <c r="U35" s="453"/>
      <c r="V35" s="453"/>
      <c r="W35" s="453"/>
      <c r="X35" s="455"/>
      <c r="Y35" s="451"/>
      <c r="Z35" s="452"/>
    </row>
    <row r="36" spans="3:26" ht="15.5" x14ac:dyDescent="0.35">
      <c r="C36" s="453"/>
      <c r="D36" s="453"/>
      <c r="E36" s="454"/>
      <c r="F36" s="454"/>
      <c r="G36" s="453"/>
      <c r="H36" s="453"/>
      <c r="K36" s="454"/>
      <c r="L36" s="453"/>
      <c r="M36" s="453"/>
      <c r="N36" s="453"/>
      <c r="O36" s="453"/>
      <c r="P36" s="453"/>
      <c r="Q36" s="453"/>
      <c r="R36" s="453"/>
      <c r="S36" s="453"/>
      <c r="T36" s="453"/>
      <c r="U36" s="453"/>
      <c r="V36" s="453"/>
      <c r="W36" s="453"/>
      <c r="X36" s="455"/>
      <c r="Y36" s="451"/>
      <c r="Z36" s="452"/>
    </row>
    <row r="37" spans="3:26" ht="15.5" x14ac:dyDescent="0.35">
      <c r="C37" s="453"/>
      <c r="D37" s="453"/>
      <c r="E37" s="454"/>
      <c r="F37" s="454"/>
      <c r="G37" s="453"/>
      <c r="H37" s="453"/>
      <c r="K37" s="454"/>
      <c r="L37" s="453"/>
      <c r="M37" s="453"/>
      <c r="N37" s="453"/>
      <c r="O37" s="453"/>
      <c r="P37" s="453"/>
      <c r="Q37" s="453"/>
      <c r="R37" s="453"/>
      <c r="S37" s="453"/>
      <c r="T37" s="453"/>
      <c r="U37" s="453"/>
      <c r="V37" s="453"/>
      <c r="W37" s="453"/>
      <c r="X37" s="455"/>
      <c r="Y37" s="451"/>
      <c r="Z37" s="452"/>
    </row>
    <row r="38" spans="3:26" ht="15.5" x14ac:dyDescent="0.35">
      <c r="C38" s="453"/>
      <c r="D38" s="453"/>
      <c r="E38" s="454"/>
      <c r="F38" s="454"/>
      <c r="G38" s="453"/>
      <c r="H38" s="453"/>
      <c r="K38" s="454"/>
      <c r="L38" s="453"/>
      <c r="M38" s="453"/>
      <c r="N38" s="453"/>
      <c r="O38" s="453"/>
      <c r="P38" s="453"/>
      <c r="Q38" s="453"/>
      <c r="R38" s="453"/>
      <c r="S38" s="453"/>
      <c r="T38" s="453"/>
      <c r="U38" s="453"/>
      <c r="V38" s="453"/>
      <c r="W38" s="453"/>
      <c r="X38" s="455"/>
      <c r="Y38" s="451"/>
      <c r="Z38" s="452"/>
    </row>
    <row r="39" spans="3:26" ht="15.5" x14ac:dyDescent="0.35">
      <c r="C39" s="453"/>
      <c r="D39" s="453"/>
      <c r="E39" s="454"/>
      <c r="F39" s="454"/>
      <c r="G39" s="453"/>
      <c r="H39" s="453"/>
      <c r="K39" s="454"/>
      <c r="L39" s="453"/>
      <c r="M39" s="453"/>
      <c r="N39" s="453"/>
      <c r="O39" s="453"/>
      <c r="P39" s="453"/>
      <c r="Q39" s="453"/>
      <c r="S39" s="453"/>
      <c r="T39" s="453"/>
      <c r="U39" s="453"/>
      <c r="V39" s="453"/>
      <c r="W39" s="453"/>
      <c r="X39" s="455"/>
      <c r="Y39" s="451"/>
      <c r="Z39" s="452"/>
    </row>
    <row r="40" spans="3:26" ht="15.5" x14ac:dyDescent="0.35">
      <c r="C40" s="453"/>
      <c r="D40" s="453"/>
      <c r="E40" s="454"/>
      <c r="F40" s="454"/>
      <c r="G40" s="453"/>
      <c r="H40" s="453"/>
      <c r="K40" s="454"/>
      <c r="L40" s="453"/>
      <c r="M40" s="453"/>
      <c r="N40" s="453"/>
      <c r="O40" s="453"/>
      <c r="P40" s="453"/>
      <c r="Q40" s="453"/>
      <c r="R40" s="453"/>
      <c r="S40" s="453"/>
      <c r="T40" s="453"/>
      <c r="U40" s="453"/>
      <c r="V40" s="453"/>
      <c r="W40" s="453"/>
      <c r="X40" s="455"/>
      <c r="Y40" s="451"/>
      <c r="Z40" s="452"/>
    </row>
    <row r="41" spans="3:26" ht="15.5" x14ac:dyDescent="0.35">
      <c r="C41" s="453"/>
      <c r="D41" s="453"/>
      <c r="E41" s="454"/>
      <c r="F41" s="454"/>
      <c r="G41" s="453"/>
      <c r="H41" s="453"/>
      <c r="K41" s="454"/>
      <c r="L41" s="453"/>
      <c r="M41" s="453"/>
      <c r="N41" s="453"/>
      <c r="O41" s="453"/>
      <c r="P41" s="453"/>
      <c r="Q41" s="453"/>
      <c r="R41" s="453"/>
      <c r="S41" s="453"/>
      <c r="T41" s="453"/>
      <c r="U41" s="453"/>
      <c r="V41" s="453"/>
      <c r="W41" s="453"/>
      <c r="X41" s="455"/>
      <c r="Y41" s="451"/>
      <c r="Z41" s="452"/>
    </row>
    <row r="42" spans="3:26" ht="15.5" x14ac:dyDescent="0.35">
      <c r="C42" s="453"/>
      <c r="D42" s="453"/>
      <c r="E42" s="454"/>
      <c r="F42" s="454"/>
      <c r="G42" s="453"/>
      <c r="H42" s="453"/>
      <c r="K42" s="454"/>
      <c r="L42" s="453"/>
      <c r="M42" s="453"/>
      <c r="N42" s="453"/>
      <c r="O42" s="453"/>
      <c r="P42" s="453"/>
      <c r="Q42" s="453"/>
      <c r="R42" s="453"/>
      <c r="S42" s="453"/>
      <c r="T42" s="453"/>
      <c r="U42" s="453"/>
      <c r="V42" s="453"/>
      <c r="W42" s="453"/>
      <c r="X42" s="455"/>
      <c r="Y42" s="451"/>
      <c r="Z42" s="452"/>
    </row>
    <row r="43" spans="3:26" ht="15.5" x14ac:dyDescent="0.35">
      <c r="C43" s="453"/>
      <c r="D43" s="453"/>
      <c r="E43" s="454"/>
      <c r="F43" s="454"/>
      <c r="G43" s="453"/>
      <c r="H43" s="453"/>
      <c r="K43" s="454"/>
      <c r="L43" s="453"/>
      <c r="M43" s="453"/>
      <c r="N43" s="453"/>
      <c r="O43" s="453"/>
      <c r="P43" s="453"/>
      <c r="Q43" s="453"/>
      <c r="R43" s="453"/>
      <c r="S43" s="453"/>
      <c r="T43" s="453"/>
      <c r="U43" s="453"/>
      <c r="V43" s="453"/>
      <c r="W43" s="453"/>
      <c r="X43" s="455"/>
      <c r="Y43" s="451"/>
      <c r="Z43" s="452"/>
    </row>
    <row r="44" spans="3:26" ht="15.5" x14ac:dyDescent="0.35">
      <c r="C44" s="453"/>
      <c r="D44" s="453"/>
      <c r="E44" s="454"/>
      <c r="F44" s="454"/>
      <c r="G44" s="453"/>
      <c r="H44" s="453"/>
      <c r="K44" s="454"/>
      <c r="L44" s="453"/>
      <c r="M44" s="453"/>
      <c r="N44" s="453"/>
      <c r="O44" s="453"/>
      <c r="P44" s="453"/>
      <c r="Q44" s="453"/>
      <c r="R44" s="453"/>
      <c r="S44" s="453"/>
      <c r="T44" s="453"/>
      <c r="U44" s="453"/>
      <c r="V44" s="453"/>
      <c r="W44" s="453"/>
      <c r="X44" s="455"/>
      <c r="Y44" s="451"/>
      <c r="Z44" s="452"/>
    </row>
    <row r="45" spans="3:26" ht="15.5" x14ac:dyDescent="0.35">
      <c r="C45" s="453"/>
      <c r="D45" s="453"/>
      <c r="E45" s="454"/>
      <c r="F45" s="454"/>
      <c r="G45" s="453"/>
      <c r="H45" s="453"/>
      <c r="K45" s="454"/>
      <c r="L45" s="453"/>
      <c r="M45" s="453"/>
      <c r="N45" s="453"/>
      <c r="O45" s="453"/>
      <c r="P45" s="453"/>
      <c r="Q45" s="453"/>
      <c r="R45" s="453"/>
      <c r="S45" s="453"/>
      <c r="T45" s="453"/>
      <c r="U45" s="453"/>
      <c r="V45" s="453"/>
      <c r="W45" s="453"/>
      <c r="X45" s="455"/>
      <c r="Y45" s="451"/>
      <c r="Z45" s="452"/>
    </row>
    <row r="46" spans="3:26" ht="15.5" x14ac:dyDescent="0.35">
      <c r="C46" s="453"/>
      <c r="D46" s="453"/>
      <c r="E46" s="454"/>
      <c r="F46" s="454"/>
      <c r="G46" s="453"/>
      <c r="H46" s="453"/>
      <c r="K46" s="454"/>
      <c r="L46" s="453"/>
      <c r="M46" s="453"/>
      <c r="N46" s="453"/>
      <c r="O46" s="453"/>
      <c r="P46" s="453"/>
      <c r="Q46" s="453"/>
      <c r="R46" s="453"/>
      <c r="S46" s="453"/>
      <c r="T46" s="453"/>
      <c r="U46" s="453"/>
      <c r="V46" s="453"/>
      <c r="W46" s="453"/>
      <c r="X46" s="455"/>
      <c r="Y46" s="451"/>
      <c r="Z46" s="452"/>
    </row>
  </sheetData>
  <sheetProtection formatCells="0" formatColumns="0" formatRows="0" insertColumns="0" insertRows="0" insertHyperlinks="0" deleteColumns="0" deleteRows="0" sort="0" autoFilter="0" pivotTables="0"/>
  <autoFilter ref="A7:AY32" xr:uid="{F1452D6A-339D-4D33-B94F-1362188BCA87}"/>
  <mergeCells count="43">
    <mergeCell ref="J26:J27"/>
    <mergeCell ref="I19:I22"/>
    <mergeCell ref="J19:J22"/>
    <mergeCell ref="E24:E25"/>
    <mergeCell ref="F24:F25"/>
    <mergeCell ref="I24:I25"/>
    <mergeCell ref="J24:J25"/>
    <mergeCell ref="E12:E13"/>
    <mergeCell ref="F12:F13"/>
    <mergeCell ref="I26:I27"/>
    <mergeCell ref="D18:D30"/>
    <mergeCell ref="G18:G30"/>
    <mergeCell ref="H18:H30"/>
    <mergeCell ref="E19:E23"/>
    <mergeCell ref="F19:F23"/>
    <mergeCell ref="E26:E27"/>
    <mergeCell ref="F26:F27"/>
    <mergeCell ref="Z8:Z17"/>
    <mergeCell ref="I9:I10"/>
    <mergeCell ref="J9:J10"/>
    <mergeCell ref="G12:G13"/>
    <mergeCell ref="H12:H13"/>
    <mergeCell ref="A1:A4"/>
    <mergeCell ref="D1:E1"/>
    <mergeCell ref="F1:J4"/>
    <mergeCell ref="A8:A30"/>
    <mergeCell ref="B8:B17"/>
    <mergeCell ref="C8:C11"/>
    <mergeCell ref="D8:D11"/>
    <mergeCell ref="E8:E11"/>
    <mergeCell ref="G8:G11"/>
    <mergeCell ref="H8:H11"/>
    <mergeCell ref="C16:C17"/>
    <mergeCell ref="D16:D17"/>
    <mergeCell ref="B18:B30"/>
    <mergeCell ref="C18:C30"/>
    <mergeCell ref="C12:C15"/>
    <mergeCell ref="D12:D15"/>
    <mergeCell ref="K1:K2"/>
    <mergeCell ref="L1:L2"/>
    <mergeCell ref="C3:E3"/>
    <mergeCell ref="C4:E4"/>
    <mergeCell ref="F8:F11"/>
  </mergeCells>
  <conditionalFormatting sqref="A8:A30">
    <cfRule type="cellIs" dxfId="113" priority="1" operator="greaterThan">
      <formula>1</formula>
    </cfRule>
    <cfRule type="cellIs" dxfId="112" priority="3" operator="lessThan">
      <formula>1</formula>
    </cfRule>
  </conditionalFormatting>
  <conditionalFormatting sqref="A8:A31 C31:X31">
    <cfRule type="cellIs" dxfId="111" priority="2" operator="equal">
      <formula>1</formula>
    </cfRule>
  </conditionalFormatting>
  <conditionalFormatting sqref="B8:B17">
    <cfRule type="cellIs" dxfId="110" priority="46" operator="greaterThan">
      <formula>0.8</formula>
    </cfRule>
    <cfRule type="cellIs" dxfId="109" priority="47" operator="equal">
      <formula>0.8</formula>
    </cfRule>
    <cfRule type="cellIs" dxfId="108" priority="48" operator="lessThan">
      <formula>0.8</formula>
    </cfRule>
  </conditionalFormatting>
  <conditionalFormatting sqref="B18">
    <cfRule type="cellIs" dxfId="107" priority="121" operator="greaterThan">
      <formula>1</formula>
    </cfRule>
    <cfRule type="cellIs" dxfId="106" priority="122" operator="equal">
      <formula>1</formula>
    </cfRule>
    <cfRule type="cellIs" dxfId="105" priority="123" operator="between">
      <formula>0.999</formula>
      <formula>1</formula>
    </cfRule>
    <cfRule type="cellIs" dxfId="104" priority="124" operator="between">
      <formula>0.5</formula>
      <formula>0.998</formula>
    </cfRule>
    <cfRule type="cellIs" dxfId="103" priority="125" operator="between">
      <formula>0</formula>
      <formula>0.49</formula>
    </cfRule>
  </conditionalFormatting>
  <conditionalFormatting sqref="D8:D11 F8:F11">
    <cfRule type="cellIs" dxfId="102" priority="73" operator="greaterThan">
      <formula>0.4</formula>
    </cfRule>
    <cfRule type="cellIs" dxfId="101" priority="74" operator="equal">
      <formula>0.4</formula>
    </cfRule>
  </conditionalFormatting>
  <conditionalFormatting sqref="D8:D11">
    <cfRule type="cellIs" dxfId="100" priority="75" operator="lessThan">
      <formula>0.4</formula>
    </cfRule>
  </conditionalFormatting>
  <conditionalFormatting sqref="D12">
    <cfRule type="containsText" dxfId="99" priority="120" operator="containsText" text="N/A">
      <formula>NOT(ISERROR(SEARCH("N/A",D12)))</formula>
    </cfRule>
  </conditionalFormatting>
  <conditionalFormatting sqref="D12:D15">
    <cfRule type="cellIs" dxfId="98" priority="61" operator="greaterThan">
      <formula>0.3</formula>
    </cfRule>
    <cfRule type="cellIs" dxfId="97" priority="62" operator="equal">
      <formula>0.3</formula>
    </cfRule>
    <cfRule type="cellIs" dxfId="96" priority="63" operator="lessThan">
      <formula>0.3</formula>
    </cfRule>
  </conditionalFormatting>
  <conditionalFormatting sqref="D16:D17">
    <cfRule type="cellIs" dxfId="95" priority="49" operator="greaterThan">
      <formula>0.1</formula>
    </cfRule>
    <cfRule type="cellIs" dxfId="94" priority="50" operator="equal">
      <formula>0.1</formula>
    </cfRule>
    <cfRule type="cellIs" dxfId="93" priority="51" operator="lessThan">
      <formula>0.1</formula>
    </cfRule>
  </conditionalFormatting>
  <conditionalFormatting sqref="D18">
    <cfRule type="containsText" dxfId="92" priority="114" operator="containsText" text="N/A">
      <formula>NOT(ISERROR(SEARCH("N/A",D18)))</formula>
    </cfRule>
    <cfRule type="cellIs" dxfId="91" priority="115" operator="greaterThan">
      <formula>1</formula>
    </cfRule>
    <cfRule type="cellIs" dxfId="90" priority="116" operator="equal">
      <formula>1</formula>
    </cfRule>
    <cfRule type="cellIs" dxfId="89" priority="117" operator="between">
      <formula>0.999</formula>
      <formula>1</formula>
    </cfRule>
    <cfRule type="cellIs" dxfId="88" priority="118" operator="between">
      <formula>0.5</formula>
      <formula>99.8</formula>
    </cfRule>
    <cfRule type="cellIs" dxfId="87" priority="119" operator="between">
      <formula>0</formula>
      <formula>0.49</formula>
    </cfRule>
  </conditionalFormatting>
  <conditionalFormatting sqref="F8:F11">
    <cfRule type="cellIs" dxfId="86" priority="76" operator="lessThan">
      <formula>0.4</formula>
    </cfRule>
  </conditionalFormatting>
  <conditionalFormatting sqref="F12:F13">
    <cfRule type="cellIs" dxfId="85" priority="70" operator="greaterThan">
      <formula>0.115</formula>
    </cfRule>
    <cfRule type="cellIs" dxfId="84" priority="71" operator="equal">
      <formula>0.115</formula>
    </cfRule>
    <cfRule type="cellIs" dxfId="83" priority="72" operator="lessThan">
      <formula>0.115</formula>
    </cfRule>
  </conditionalFormatting>
  <conditionalFormatting sqref="F14">
    <cfRule type="cellIs" dxfId="82" priority="67" operator="greaterThan">
      <formula>0.08</formula>
    </cfRule>
    <cfRule type="cellIs" dxfId="81" priority="68" operator="equal">
      <formula>0.08</formula>
    </cfRule>
    <cfRule type="cellIs" dxfId="80" priority="69" operator="lessThan">
      <formula>0.08</formula>
    </cfRule>
  </conditionalFormatting>
  <conditionalFormatting sqref="F15">
    <cfRule type="cellIs" dxfId="79" priority="64" operator="greaterThan">
      <formula>0.105</formula>
    </cfRule>
    <cfRule type="cellIs" dxfId="78" priority="65" operator="equal">
      <formula>0.105</formula>
    </cfRule>
    <cfRule type="cellIs" dxfId="77" priority="66" operator="lessThan">
      <formula>0.105</formula>
    </cfRule>
  </conditionalFormatting>
  <conditionalFormatting sqref="F16:F17">
    <cfRule type="cellIs" dxfId="76" priority="52" operator="greaterThan">
      <formula>0.05</formula>
    </cfRule>
    <cfRule type="cellIs" dxfId="75" priority="53" operator="equal">
      <formula>0.05</formula>
    </cfRule>
    <cfRule type="cellIs" dxfId="74" priority="54" operator="lessThan">
      <formula>0.05</formula>
    </cfRule>
  </conditionalFormatting>
  <conditionalFormatting sqref="F18">
    <cfRule type="cellIs" dxfId="73" priority="22" operator="greaterThan">
      <formula>0.01</formula>
    </cfRule>
    <cfRule type="cellIs" dxfId="72" priority="23" operator="equal">
      <formula>0.01</formula>
    </cfRule>
    <cfRule type="cellIs" dxfId="71" priority="24" operator="lessThan">
      <formula>0.01</formula>
    </cfRule>
  </conditionalFormatting>
  <conditionalFormatting sqref="F19:F23">
    <cfRule type="cellIs" dxfId="70" priority="19" operator="greaterThan">
      <formula>0.08</formula>
    </cfRule>
    <cfRule type="cellIs" dxfId="69" priority="20" operator="equal">
      <formula>0.08</formula>
    </cfRule>
    <cfRule type="cellIs" dxfId="68" priority="21" operator="lessThan">
      <formula>0.08</formula>
    </cfRule>
  </conditionalFormatting>
  <conditionalFormatting sqref="F24:F25">
    <cfRule type="cellIs" dxfId="67" priority="16" operator="greaterThan">
      <formula>0.04</formula>
    </cfRule>
    <cfRule type="cellIs" dxfId="66" priority="17" operator="equal">
      <formula>0.04</formula>
    </cfRule>
    <cfRule type="cellIs" dxfId="65" priority="18" operator="lessThan">
      <formula>0.04</formula>
    </cfRule>
  </conditionalFormatting>
  <conditionalFormatting sqref="F26:F27">
    <cfRule type="cellIs" dxfId="64" priority="13" operator="greaterThan">
      <formula>0.025</formula>
    </cfRule>
    <cfRule type="cellIs" dxfId="63" priority="14" operator="equal">
      <formula>0.025</formula>
    </cfRule>
    <cfRule type="cellIs" dxfId="62" priority="15" operator="lessThan">
      <formula>0.025</formula>
    </cfRule>
  </conditionalFormatting>
  <conditionalFormatting sqref="F28">
    <cfRule type="cellIs" dxfId="61" priority="10" operator="greaterThan">
      <formula>0.02</formula>
    </cfRule>
    <cfRule type="cellIs" dxfId="60" priority="11" operator="equal">
      <formula>0.02</formula>
    </cfRule>
    <cfRule type="cellIs" dxfId="59" priority="12" operator="lessThan">
      <formula>0.02</formula>
    </cfRule>
  </conditionalFormatting>
  <conditionalFormatting sqref="F29">
    <cfRule type="cellIs" dxfId="58" priority="7" operator="greaterThan">
      <formula>0.015</formula>
    </cfRule>
    <cfRule type="cellIs" dxfId="57" priority="8" operator="equal">
      <formula>0.015</formula>
    </cfRule>
    <cfRule type="cellIs" dxfId="56" priority="9" operator="lessThan">
      <formula>0.015</formula>
    </cfRule>
  </conditionalFormatting>
  <conditionalFormatting sqref="F30">
    <cfRule type="cellIs" dxfId="55" priority="4" operator="greaterThan">
      <formula>0.01</formula>
    </cfRule>
    <cfRule type="cellIs" dxfId="54" priority="5" operator="equal">
      <formula>0.01</formula>
    </cfRule>
    <cfRule type="cellIs" dxfId="53" priority="6" operator="lessThan">
      <formula>0.01</formula>
    </cfRule>
  </conditionalFormatting>
  <conditionalFormatting sqref="H8:H11">
    <cfRule type="cellIs" dxfId="52" priority="99" operator="equal">
      <formula>0.4</formula>
    </cfRule>
    <cfRule type="cellIs" dxfId="51" priority="100" operator="lessThan">
      <formula>0.4</formula>
    </cfRule>
    <cfRule type="cellIs" dxfId="50" priority="101" operator="greaterThan">
      <formula>0.4</formula>
    </cfRule>
  </conditionalFormatting>
  <conditionalFormatting sqref="H12:H13">
    <cfRule type="cellIs" dxfId="49" priority="83" operator="greaterThan">
      <formula>0.115</formula>
    </cfRule>
    <cfRule type="cellIs" dxfId="48" priority="84" operator="lessThan">
      <formula>0.115</formula>
    </cfRule>
    <cfRule type="cellIs" dxfId="47" priority="85" operator="equal">
      <formula>0.115</formula>
    </cfRule>
  </conditionalFormatting>
  <conditionalFormatting sqref="H14">
    <cfRule type="cellIs" dxfId="46" priority="80" operator="greaterThan">
      <formula>0.08</formula>
    </cfRule>
    <cfRule type="cellIs" dxfId="45" priority="81" operator="equal">
      <formula>0.08</formula>
    </cfRule>
    <cfRule type="cellIs" dxfId="44" priority="82" operator="lessThan">
      <formula>0.08</formula>
    </cfRule>
  </conditionalFormatting>
  <conditionalFormatting sqref="H15">
    <cfRule type="cellIs" dxfId="43" priority="77" operator="greaterThan">
      <formula>0.105</formula>
    </cfRule>
    <cfRule type="cellIs" dxfId="42" priority="78" operator="equal">
      <formula>0.105</formula>
    </cfRule>
    <cfRule type="cellIs" dxfId="41" priority="79" operator="lessThan">
      <formula>0.105</formula>
    </cfRule>
  </conditionalFormatting>
  <conditionalFormatting sqref="H16:H17">
    <cfRule type="cellIs" dxfId="40" priority="55" operator="greaterThan">
      <formula>0.05</formula>
    </cfRule>
    <cfRule type="cellIs" dxfId="39" priority="56" operator="equal">
      <formula>0.05</formula>
    </cfRule>
    <cfRule type="cellIs" dxfId="38" priority="57" operator="lessThan">
      <formula>0.05</formula>
    </cfRule>
  </conditionalFormatting>
  <conditionalFormatting sqref="H18:H30">
    <cfRule type="cellIs" dxfId="37" priority="25" operator="greaterThan">
      <formula>0.2</formula>
    </cfRule>
    <cfRule type="cellIs" dxfId="36" priority="26" operator="equal">
      <formula>0.2</formula>
    </cfRule>
    <cfRule type="cellIs" dxfId="35" priority="27" operator="lessThan">
      <formula>0.2</formula>
    </cfRule>
  </conditionalFormatting>
  <conditionalFormatting sqref="J8">
    <cfRule type="cellIs" dxfId="34" priority="128" operator="lessThan">
      <formula>#REF!</formula>
    </cfRule>
    <cfRule type="cellIs" dxfId="33" priority="129" operator="greaterThan">
      <formula>#REF!</formula>
    </cfRule>
    <cfRule type="cellIs" dxfId="32" priority="130" operator="equal">
      <formula>#REF!</formula>
    </cfRule>
  </conditionalFormatting>
  <conditionalFormatting sqref="J9:J10">
    <cfRule type="cellIs" dxfId="31" priority="105" operator="greaterThan">
      <formula>0.275</formula>
    </cfRule>
    <cfRule type="cellIs" dxfId="30" priority="106" operator="lessThan">
      <formula>0.275</formula>
    </cfRule>
    <cfRule type="cellIs" dxfId="29" priority="107" operator="equal">
      <formula>0.275</formula>
    </cfRule>
  </conditionalFormatting>
  <conditionalFormatting sqref="J11">
    <cfRule type="cellIs" dxfId="28" priority="132" operator="equal">
      <formula>#REF!</formula>
    </cfRule>
  </conditionalFormatting>
  <conditionalFormatting sqref="J11:J12">
    <cfRule type="cellIs" dxfId="27" priority="133" operator="lessThan">
      <formula>#REF!</formula>
    </cfRule>
  </conditionalFormatting>
  <conditionalFormatting sqref="J11:J17">
    <cfRule type="cellIs" dxfId="26" priority="131" operator="greaterThan">
      <formula>#REF!</formula>
    </cfRule>
  </conditionalFormatting>
  <conditionalFormatting sqref="J12:J17">
    <cfRule type="cellIs" dxfId="25" priority="136" operator="equal">
      <formula>#REF!</formula>
    </cfRule>
  </conditionalFormatting>
  <conditionalFormatting sqref="J13:J17">
    <cfRule type="cellIs" dxfId="24" priority="139" operator="lessThan">
      <formula>#REF!</formula>
    </cfRule>
  </conditionalFormatting>
  <conditionalFormatting sqref="J18 J30">
    <cfRule type="cellIs" dxfId="23" priority="43" operator="greaterThan">
      <formula>0.01</formula>
    </cfRule>
    <cfRule type="cellIs" dxfId="22" priority="44" operator="equal">
      <formula>0.01</formula>
    </cfRule>
    <cfRule type="cellIs" dxfId="21" priority="45" operator="lessThan">
      <formula>0.01</formula>
    </cfRule>
  </conditionalFormatting>
  <conditionalFormatting sqref="J19:J22">
    <cfRule type="cellIs" dxfId="20" priority="40" operator="greaterThan">
      <formula>0.065</formula>
    </cfRule>
    <cfRule type="cellIs" dxfId="19" priority="41" operator="equal">
      <formula>0.065</formula>
    </cfRule>
    <cfRule type="cellIs" dxfId="18" priority="42" operator="lessThan">
      <formula>0.065</formula>
    </cfRule>
  </conditionalFormatting>
  <conditionalFormatting sqref="J23 J29">
    <cfRule type="cellIs" dxfId="17" priority="37" operator="greaterThan">
      <formula>0.015</formula>
    </cfRule>
    <cfRule type="cellIs" dxfId="16" priority="38" operator="equal">
      <formula>0.015</formula>
    </cfRule>
    <cfRule type="cellIs" dxfId="15" priority="39" operator="lessThan">
      <formula>0.015</formula>
    </cfRule>
  </conditionalFormatting>
  <conditionalFormatting sqref="J24:J25">
    <cfRule type="cellIs" dxfId="14" priority="34" operator="greaterThan">
      <formula>0.04</formula>
    </cfRule>
    <cfRule type="cellIs" dxfId="13" priority="35" operator="equal">
      <formula>0.04</formula>
    </cfRule>
    <cfRule type="cellIs" dxfId="12" priority="36" operator="lessThan">
      <formula>0.04</formula>
    </cfRule>
  </conditionalFormatting>
  <conditionalFormatting sqref="J26:J27">
    <cfRule type="cellIs" dxfId="11" priority="31" operator="greaterThan">
      <formula>0.025</formula>
    </cfRule>
    <cfRule type="cellIs" dxfId="10" priority="32" operator="equal">
      <formula>0.025</formula>
    </cfRule>
    <cfRule type="cellIs" dxfId="9" priority="33" operator="lessThan">
      <formula>0.025</formula>
    </cfRule>
  </conditionalFormatting>
  <conditionalFormatting sqref="J28">
    <cfRule type="cellIs" dxfId="8" priority="28" operator="greaterThan">
      <formula>0.02</formula>
    </cfRule>
    <cfRule type="cellIs" dxfId="7" priority="29" operator="equal">
      <formula>0.02</formula>
    </cfRule>
    <cfRule type="cellIs" dxfId="6" priority="30" operator="lessThan">
      <formula>0.02</formula>
    </cfRule>
  </conditionalFormatting>
  <conditionalFormatting sqref="V8:W30">
    <cfRule type="cellIs" dxfId="5" priority="110" operator="greaterThan">
      <formula>1</formula>
    </cfRule>
    <cfRule type="cellIs" dxfId="4" priority="111" operator="between">
      <formula>0</formula>
      <formula>0.999</formula>
    </cfRule>
    <cfRule type="cellIs" dxfId="3" priority="112" operator="equal">
      <formula>1</formula>
    </cfRule>
  </conditionalFormatting>
  <hyperlinks>
    <hyperlink ref="AA8" r:id="rId1" display="../../../../../../:f:/r/sites/CFES/Compartidas/SGI-CGEM/P. Plan de Accion/2024 .Plan de Accion/Seguimiento PA 2024/T 1/Evidencias/D1 Promoci%C3%B3nAcceso/C1 Articulaci%C3%B3n EB-ES-EM/P1 PlanDeVida/Pr1SemestreCero/I1 %23Estudiantes?csf=1&amp;web=1&amp;e=HRKQqt" xr:uid="{812CCCE1-D46A-4FC0-8B7D-AB142D01E8F5}"/>
    <hyperlink ref="AA9" r:id="rId2" display="../../../../../../:f:/r/sites/CFES/Compartidas/SGI-CGEM/P. Plan de Accion/2024 .Plan de Accion/Seguimiento PA 2024/T 1/Evidencias/D1 Promoci%C3%B3nAcceso/C1 Articulaci%C3%B3n EB-ES-EM/P1 PlanDeVida/Pr2Formaci%C3%B3nCapacidades/I2 %23EstAcompa%C3%B1ados?csf=1&amp;web=1&amp;e=eSvgnT" xr:uid="{1545A491-B6F3-46CC-BD98-B9F2E9B23FC4}"/>
    <hyperlink ref="AA10" r:id="rId3" display="../../../../../../:f:/r/sites/CFES/Compartidas/SGI-CGEM/P. Plan de Accion/2024 .Plan de Accion/Seguimiento PA 2024/T 1/Evidencias/D1 Promoci%C3%B3nAcceso/C1 Articulaci%C3%B3n EB-ES-EM/P1 PlanDeVida/Pr2Formaci%C3%B3nCapacidades/I3 %23DocentesAcompa%C3%B1ados?csf=1&amp;web=1&amp;e=Zo0Cgb" xr:uid="{8B0856F0-10D0-4D05-9358-536D2A9AE536}"/>
    <hyperlink ref="AA11" r:id="rId4" display="../../../../../../:f:/r/sites/CFES/Compartidas/SGI-CGEM/P. Plan de Accion/2024 .Plan de Accion/Seguimiento PA 2024/T 1/Evidencias/D1 Promoci%C3%B3nAcceso/C1 Articulaci%C3%B3n EB-ES-EM/P1 PlanDeVida/Pr3PdV/I4 %23Actividades?csf=1&amp;web=1&amp;e=4R0OGF" xr:uid="{9C41603C-22AC-428C-9997-E4B372F6EB17}"/>
    <hyperlink ref="AA12" r:id="rId5" display="../../../../../../:f:/r/sites/CFES/Compartidas/SGI-CGEM/P. Plan de Accion/2024 .Plan de Accion/Seguimiento PA 2024/T 1/Evidencias/D2 TrayectoriasEducativas/C2Or%26As/P2Or%26AS/Pr3PdV/I4 %23Actividades?csf=1&amp;web=1&amp;e=WVDX4g" xr:uid="{442CC469-3152-4E8F-9FC3-1D4FC97025C3}"/>
    <hyperlink ref="AA13" r:id="rId6" display="../../../../../../:f:/r/sites/CFES/Compartidas/SGI-CGEM/P. Plan de Accion/2024 .Plan de Accion/Seguimiento PA 2024/T 1/Evidencias/D2 TrayectoriasEducativas/C2Or%26As/P2Or%26AS/Pr4OportunidadesSEd/I5%23Actividades?csf=1&amp;web=1&amp;e=57JXY0" xr:uid="{927E5641-7F67-4D1D-B5D9-367D0F50C3C8}"/>
    <hyperlink ref="AA14" r:id="rId7" display="../../../../../../:f:/r/sites/CFES/Compartidas/SGI-CGEM/P. Plan de Accion/2024 .Plan de Accion/Seguimiento PA 2024/T 1/Evidencias/D2 TrayectoriasEducativas/C3ApoyoFNN/P3BecasCrEE/Pr5ProgFnn/I6%23BecasCrEE?csf=1&amp;web=1&amp;e=MSgvhn" xr:uid="{1E325F03-ED97-4BF3-A9D2-86374B35EF1A}"/>
    <hyperlink ref="AA15" r:id="rId8" display="../../../../../../:f:/r/sites/CFES/Compartidas/SGI-CGEM/P. Plan de Accion/2024 .Plan de Accion/Seguimiento PA 2024/T 1/Evidencias/D2 TrayectoriasEducativas/C4FormAc-Hb/P4FormAc-Hb/Pr6DlloHb/I7%23ActFormaci%C3%B3n?csf=1&amp;web=1&amp;e=bmHlQE" xr:uid="{0E147ABC-7FAD-4090-A59C-597C0BCCAFCC}"/>
    <hyperlink ref="AA16" r:id="rId9" display="../../../../../../:f:/r/sites/CFES/Compartidas/SGI-CGEM/P. Plan de Accion/2024 .Plan de Accion/Seguimiento PA 2024/T 1/Evidencias/D3ForTerritorioCTI/C5ForTerritorio/P5ForTerritorio/Pr7IntTerritorio/I8%25EstForTerritorial?csf=1&amp;web=1&amp;e=WDEYjG" xr:uid="{DC280A2C-B449-4590-8A97-9110C2F5626E}"/>
    <hyperlink ref="AA17" r:id="rId10" display="../../../../../../:f:/r/sites/CFES/Compartidas/SGI-CGEM/P. Plan de Accion/2024 .Plan de Accion/Seguimiento PA 2024/T 1/Evidencias/D3ForTerritorioCTI/C6FortCTI/P6FortCTI/Pr8FomentoCTI/I9%23ActFomento?csf=1&amp;web=1&amp;e=daiNLd" xr:uid="{2F8E2697-8E65-4DF5-975E-E54EFDA5AF31}"/>
    <hyperlink ref="AA18" r:id="rId11" display="../../../../../../:f:/r/sites/CFES/Compartidas/SGI-CGEM/P. Plan de Accion/2024 .Plan de Accion/Seguimiento PA 2024/T 1/Evidencias/D4 GInstitucional/C07GInter/P7FortOrganizacional/Pr9Alianzas%26Pptas/I10%23Ali%26Pptas?csf=1&amp;web=1&amp;e=fkdbkK" xr:uid="{51032020-89FA-4256-8419-7B6080C0B3EF}"/>
    <hyperlink ref="AA19" r:id="rId12" display="../../../../../../:f:/r/sites/CFES/Compartidas/SGI-CGEM/P. Plan de Accion/2024 .Plan de Accion/Seguimiento PA 2024/T 1/Evidencias/D4 GInstitucional/C08GAdmin%26Fnn/P7FortOrganizacional/Pr10GAdmin/I11IndPTHno?csf=1&amp;web=1&amp;e=eY11wl" xr:uid="{FF1128F4-5AA5-4B33-B72B-B4C6D5740FC7}"/>
    <hyperlink ref="AA20" r:id="rId13" display="../../../../../../:f:/r/sites/CFES/Compartidas/SGI-CGEM/P. Plan de Accion/2024 .Plan de Accion/Seguimiento PA 2024/T 1/Evidencias/D4 GInstitucional/C08GAdmin%26Fnn/P7FortOrganizacional/Pr10GAdmin/I12IndPGDoc?csf=1&amp;web=1&amp;e=7fcapp" xr:uid="{AAAA408C-70F5-43ED-9085-F90F0093BF1A}"/>
    <hyperlink ref="AA21" r:id="rId14" display="../../../../../../:f:/r/sites/CFES/Compartidas/SGI-CGEM/P. Plan de Accion/2024 .Plan de Accion/Seguimiento PA 2024/T 1/Evidencias/D4 GInstitucional/C08GAdmin%26Fnn/P7FortOrganizacional/Pr10GAdmin/I13IndTransActiva?csf=1&amp;web=1&amp;e=13fenu" xr:uid="{6AA47E4F-2403-43FF-8C3A-55EFE275D59E}"/>
    <hyperlink ref="AA22" r:id="rId15" display="../../../../../../:f:/r/sites/CFES/Compartidas/SGI-CGEM/P. Plan de Accion/2024 .Plan de Accion/Seguimiento PA 2024/T 1/Evidencias/D4 GInstitucional/C08GAdmin%26Fnn/P7FortOrganizacional/Pr10GAdmin/I14IndPIntegridad?csf=1&amp;web=1&amp;e=upAogU" xr:uid="{65651994-8305-4FC3-85AE-44C108855C0F}"/>
    <hyperlink ref="AA23" r:id="rId16" display="../../../../../../:f:/r/sites/CFES/Compartidas/SGI-CGEM/P. Plan de Accion/2024 .Plan de Accion/Seguimiento PA 2024/T 1/Evidencias/D4 GInstitucional/C08GAdmin%26Fnn/P7FortOrganizacional/Pr11GFnn/I15ICIContable?csf=1&amp;web=1&amp;e=gxHhNp" xr:uid="{0DE5C4B8-E611-47FD-A1B7-F4BBFB51350E}"/>
    <hyperlink ref="AA24" r:id="rId17" display="../../../../../../:f:/r/sites/CFES/Compartidas/SGI-CGEM/P. Plan de Accion/2024 .Plan de Accion/Seguimiento PA 2024/T 1/Evidencias/D4 GInstitucional/C09GCcional/P7FortOrganizacional/Pr12Cci%C3%B3nInt%26Ext/I16SatisfActCci%C3%B3nInterna?csf=1&amp;web=1&amp;e=zx8vv4" xr:uid="{4EF32168-6B6A-41FD-9839-1612BF1DB6B2}"/>
    <hyperlink ref="AA25" r:id="rId18" display="../../../../../../:f:/r/sites/CFES/Compartidas/SGI-CGEM/P. Plan de Accion/2024 .Plan de Accion/Seguimiento PA 2024/T 1/Evidencias/D4 GInstitucional/C09GCcional/P7FortOrganizacional/Pr12Cci%C3%B3nInt%26Ext/I17IndPosicionamiento?csf=1&amp;web=1&amp;e=2kfGod" xr:uid="{2DDB8AD6-BE4A-4D02-894F-2FCDBFDAAD10}"/>
    <hyperlink ref="AA26" r:id="rId19" display="../../../../../../:f:/r/sites/CFES/Compartidas/SGI-CGEM/P. Plan de Accion/2024 .Plan de Accion/Seguimiento PA 2024/T 1/Evidencias/D4 GInstitucional/C10GServCiudadano/P07FortOrganizacional/Pr13ServCiudadano/I18Percepci%C3%B3nSAalC?csf=1&amp;web=1&amp;e=SUb39O" xr:uid="{91FAFF53-8A5B-4740-9AB4-1B82D2E1722B}"/>
    <hyperlink ref="AA27" r:id="rId20" display="../../../../../../:f:/r/sites/CFES/Compartidas/SGI-CGEM/P. Plan de Accion/2024 .Plan de Accion/Seguimiento PA 2024/T 1/Evidencias/D4 GInstitucional/C10GServCiudadano/P07FortOrganizacional/Pr13ServCiudadano/I19IndPServCiudadano?csf=1&amp;web=1&amp;e=zKAWHH" xr:uid="{7C2DF428-1143-4528-949D-02AA7FC51B35}"/>
    <hyperlink ref="AA28" r:id="rId21" display="../../../../../../:f:/r/sites/CFES/Compartidas/SGI-CGEM/P. Plan de Accion/2024 .Plan de Accion/Seguimiento PA 2024/T 1/Evidencias/D4 GInstitucional/C11GPlaneaci%C3%B3n/P07FortOrganizacional/Pr14Planeaci%C3%B3n/I20IDI?csf=1&amp;web=1&amp;e=l1crvc" xr:uid="{17DE3CE2-0541-4D73-869B-25C83E2290B7}"/>
    <hyperlink ref="AA29" r:id="rId22" display="../../../../../../:f:/r/sites/CFES/Compartidas/SGI-CGEM/P. Plan de Accion/2024 .Plan de Accion/Seguimiento PA 2024/T 1/Evidencias/D4 GInstitucional/C12GEv%26Ctrl/P07FortOrganizacional/Pr15Ev%26Ctrl/I21ICI?csf=1&amp;web=1&amp;e=4mydOs" xr:uid="{BDB4A369-7BF0-49D3-BE8D-86DEF1A92297}"/>
    <hyperlink ref="AA30" r:id="rId23" display="../../../../../../:f:/r/sites/CFES/Compartidas/SGI-CGEM/P. Plan de Accion/2024 .Plan de Accion/Seguimiento PA 2024/T 1/Evidencias/D4 GInstitucional/C12GEv%26Ctrl/P07FortOrganizacional/Pr15Ev%26Ctrl/I21ICI?csf=1&amp;web=1&amp;e=4mydOs" xr:uid="{8EE5FFF6-0CAF-43C1-B2F3-6FFB9BFC583C}"/>
    <hyperlink ref="AB8" r:id="rId24" display="../../../../../../../../:f:/r/sites/CFES/Compartidas/SGI-CGEM/P. Plan de Accion/2024 .Plan de Accion/Seguimiento PA 2024/T 2/Evidencias/D1 Promoci%C3%B3nAcceso/C1 Articulaci%C3%B3n EB-ES-EM/P1 PlanDeVida/Pr1SemestreCero/I1 %23Estudiantes?csf=1&amp;web=1&amp;e=aeoD1B" xr:uid="{BD5127C0-64A9-4247-9677-6A542F118272}"/>
    <hyperlink ref="AB9" r:id="rId25" display="../../../../../../../../:f:/r/sites/CFES/Compartidas/SGI-CGEM/P. Plan de Accion/2024 .Plan de Accion/Seguimiento PA 2024/T 2/Evidencias/D1 Promoci%C3%B3nAcceso/C1 Articulaci%C3%B3n EB-ES-EM/P1 PlanDeVida/Pr2Formaci%C3%B3nCapacidades/I2 %23EstAcompa%C3%B1ados?csf=1&amp;web=1&amp;e=c6Kspf" xr:uid="{73A559A5-EDDE-47D2-8CA1-850BAABC7197}"/>
    <hyperlink ref="AB10" r:id="rId26" display="../../../../../../../../:f:/r/sites/CFES/Compartidas/SGI-CGEM/P. Plan de Accion/2024 .Plan de Accion/Seguimiento PA 2024/T 2/Evidencias/D1 Promoci%C3%B3nAcceso/C1 Articulaci%C3%B3n EB-ES-EM/P1 PlanDeVida/Pr2Formaci%C3%B3nCapacidades/I3 %23DocentesAcompa%C3%B1ados?csf=1&amp;web=1&amp;e=k8Sr2a" xr:uid="{D5D8578B-373A-49FD-A17E-9C2A6C358A37}"/>
    <hyperlink ref="AB11" r:id="rId27" display="../../../../../../../../:f:/r/sites/CFES/Compartidas/SGI-CGEM/P. Plan de Accion/2024 .Plan de Accion/Seguimiento PA 2024/T 2/Evidencias/D1 Promoci%C3%B3nAcceso/C1 Articulaci%C3%B3n EB-ES-EM/P1 PlanDeVida/Pr3PdV/I4 %23Actividades?csf=1&amp;web=1&amp;e=t5NeUH" xr:uid="{ED1BB75A-DF4D-4589-BD88-6AC19DB7BDE7}"/>
    <hyperlink ref="AB12" r:id="rId28" display="../../../../../../../../:f:/r/sites/CFES/Compartidas/SGI-CGEM/P. Plan de Accion/2024 .Plan de Accion/Seguimiento PA 2024/T 2/Evidencias/D2 TrayectoriasEducativas/C2Or%26As/P2Or%26AS/Pr3PdV/I4 %23Actividades?csf=1&amp;web=1&amp;e=7hERrZ" xr:uid="{A6BDD5FE-C211-4832-8176-12FC35CB6183}"/>
    <hyperlink ref="AB13" r:id="rId29" display="../../../../../../../../:f:/r/sites/CFES/Compartidas/SGI-CGEM/P. Plan de Accion/2024 .Plan de Accion/Seguimiento PA 2024/T 2/Evidencias/D2 TrayectoriasEducativas/C2Or%26As/P2Or%26AS/Pr4OportunidadesSEd/I5%23Actividades?csf=1&amp;web=1&amp;e=dI8l3y" xr:uid="{3F0AE7E5-00B4-4AD3-95E5-10DDA8C8B98F}"/>
    <hyperlink ref="AB14" r:id="rId30" display="../../../../../../../../:f:/r/sites/CFES/Compartidas/SGI-CGEM/P. Plan de Accion/2024 .Plan de Accion/Seguimiento PA 2024/T 2/Evidencias/D2 TrayectoriasEducativas/C3ApoyoFNN/P3BecasCrEE/Pr5ProgFnn/I6%23BecasCrEE?csf=1&amp;web=1&amp;e=bNTJcC" xr:uid="{B9466537-167C-4EA0-86ED-6266EF235C8C}"/>
    <hyperlink ref="AB15" r:id="rId31" display="../../../../../../../../:f:/r/sites/CFES/Compartidas/SGI-CGEM/P. Plan de Accion/2024 .Plan de Accion/Seguimiento PA 2024/T 2/Evidencias/D2 TrayectoriasEducativas/C4FormAc-Hb/P4FormAc-Hb/Pr6DlloHb/I7%23ActFormaci%C3%B3n?csf=1&amp;web=1&amp;e=ddPBOt" xr:uid="{5CA5ABE8-4206-409C-8E6F-9DF6CE4B0ECC}"/>
    <hyperlink ref="AB16" r:id="rId32" display="../../../../../../../../:f:/r/sites/CFES/Compartidas/SGI-CGEM/P. Plan de Accion/2024 .Plan de Accion/Seguimiento PA 2024/T 2/Evidencias/D3ForTerritorioCTI/C5ForTerritorio/P5ForTerritorio/Pr7IntTerritorio/I8%25EstForTerritorial?csf=1&amp;web=1&amp;e=EM6GaF" xr:uid="{A9E7AD7B-2768-4D2E-A617-D9CC85BA5C1E}"/>
    <hyperlink ref="AB17" r:id="rId33" display="../../../../../../../../:f:/r/sites/CFES/Compartidas/SGI-CGEM/P. Plan de Accion/2024 .Plan de Accion/Seguimiento PA 2024/T 2/Evidencias/D3ForTerritorioCTI/C6FortCTI/P6FortCTI/Pr8FomentoCTI/I9%23ActFomento?csf=1&amp;web=1&amp;e=qPptaC" xr:uid="{99C408B1-F7AB-43CA-A920-09509836B55D}"/>
    <hyperlink ref="AB18" r:id="rId34" display="../../../../../../../../:f:/r/sites/CFES/Compartidas/SGI-CGEM/P. Plan de Accion/2024 .Plan de Accion/Seguimiento PA 2024/T 2/Evidencias/D4 GInstitucional/C07GInter/P7FortOrganizacional/Pr9Alianzas%26Pptas/I10%23Ali%26Pptas?csf=1&amp;web=1&amp;e=mJc5pU" xr:uid="{1CABF8DC-B93D-4DFF-A925-3F4C9E013E9B}"/>
    <hyperlink ref="AB19" r:id="rId35" display="../../../../../../../../:f:/r/sites/CFES/Compartidas/SGI-CGEM/P. Plan de Accion/2024 .Plan de Accion/Seguimiento PA 2024/T 2/Evidencias/D4 GInstitucional/C08GAdmin%26Fnn/P7FortOrganizacional/Pr10GAdmin/I11IndPTHno?csf=1&amp;web=1&amp;e=tOrmyv" xr:uid="{F63FBDAA-8BCF-4387-B224-6FD0E9E800AE}"/>
    <hyperlink ref="AB20" r:id="rId36" display="../../../../../../../../:f:/r/sites/CFES/Compartidas/SGI-CGEM/P. Plan de Accion/2024 .Plan de Accion/Seguimiento PA 2024/T 2/Evidencias/D4 GInstitucional/C08GAdmin%26Fnn/P7FortOrganizacional/Pr10GAdmin/I12IndPGDoc?csf=1&amp;web=1&amp;e=nM6IIT" xr:uid="{DEF07FFD-1542-4A7D-8A1E-34CF4F3B6A0D}"/>
    <hyperlink ref="AB21" r:id="rId37" display="../../../../../../../../:f:/r/sites/CFES/Compartidas/SGI-CGEM/P. Plan de Accion/2024 .Plan de Accion/Seguimiento PA 2024/T 2/Evidencias/D4 GInstitucional/C08GAdmin%26Fnn/P7FortOrganizacional/Pr10GAdmin/I13IndTransActiva?csf=1&amp;web=1&amp;e=qSC7OK" xr:uid="{93511C9D-5BDE-4557-988C-53157EBAE67D}"/>
    <hyperlink ref="AB22" r:id="rId38" display="../../../../../../../../:f:/r/sites/CFES/Compartidas/SGI-CGEM/P. Plan de Accion/2024 .Plan de Accion/Seguimiento PA 2024/T 2/Evidencias/D4 GInstitucional/C08GAdmin%26Fnn/P7FortOrganizacional/Pr10GAdmin/I14IndPIntegridad?csf=1&amp;web=1&amp;e=TXkPjM" xr:uid="{DFD18501-0DC6-4979-ABF7-B72B346FE151}"/>
    <hyperlink ref="AB23" r:id="rId39" display="../../../../../../../../:f:/r/sites/CFES/Compartidas/SGI-CGEM/P. Plan de Accion/2024 .Plan de Accion/Seguimiento PA 2024/T 2/Evidencias/D4 GInstitucional/C08GAdmin%26Fnn/P7FortOrganizacional/Pr11GFnn/I15ICIContable?csf=1&amp;web=1&amp;e=5cvIUU" xr:uid="{CC6270B4-FD40-4175-8CAE-B908CE6425FE}"/>
    <hyperlink ref="AB24" r:id="rId40" display="../../../../../../../../:f:/r/sites/CFES/Compartidas/SGI-CGEM/P. Plan de Accion/2024 .Plan de Accion/Seguimiento PA 2024/T 2/Evidencias/D4 GInstitucional/C09GCcional/P7FortOrganizacional/Pr12Cci%C3%B3nInt%26Ext/I16SatisfActCci%C3%B3nInterna?csf=1&amp;web=1&amp;e=JHxVdy" xr:uid="{4BB5ED46-DDC7-4DF5-98ED-788BDCEF2DCB}"/>
    <hyperlink ref="AB25" r:id="rId41" display="../../../../../../../../:f:/r/sites/CFES/Compartidas/SGI-CGEM/P. Plan de Accion/2024 .Plan de Accion/Seguimiento PA 2024/T 2/Evidencias/D4 GInstitucional/C09GCcional/P7FortOrganizacional/Pr12Cci%C3%B3nInt%26Ext/I17IndPosicionamiento?csf=1&amp;web=1&amp;e=dBmzy2" xr:uid="{85F773F5-F286-4266-AE6F-C44EA7AFC88D}"/>
    <hyperlink ref="AB26" r:id="rId42" display="../../../../../../../../:f:/r/sites/CFES/Compartidas/SGI-CGEM/P. Plan de Accion/2024 .Plan de Accion/Seguimiento PA 2024/T 2/Evidencias/D4 GInstitucional/C10GServCiudadano/P07FortOrganizacional/Pr13ServCiudadano/I18Percepci%C3%B3nSAalC?csf=1&amp;web=1&amp;e=zkyE4N" xr:uid="{D01B414B-9989-4B5F-9C74-2B48802F9FCD}"/>
    <hyperlink ref="AB27" r:id="rId43" display="../../../../../../../../:f:/r/sites/CFES/Compartidas/SGI-CGEM/P. Plan de Accion/2024 .Plan de Accion/Seguimiento PA 2024/T 2/Evidencias/D4 GInstitucional/C10GServCiudadano/P07FortOrganizacional/Pr13ServCiudadano/I19IndPServCiudadano?csf=1&amp;web=1&amp;e=pfPSgc" xr:uid="{523F7B06-8B74-4D08-948F-6FB23CE1043B}"/>
    <hyperlink ref="AB28" r:id="rId44" display="../../../../../../../../:f:/r/sites/CFES/Compartidas/SGI-CGEM/P. Plan de Accion/2024 .Plan de Accion/Seguimiento PA 2024/T 2/Evidencias/D4 GInstitucional/C11GPlaneaci%C3%B3n/P07FortOrganizacional/Pr14Planeaci%C3%B3n/I20IDI?csf=1&amp;web=1&amp;e=tKrGnO" xr:uid="{E74AE2A7-8932-4419-81D0-3304D6561909}"/>
    <hyperlink ref="AB29" r:id="rId45" display="../../../../../../../../:f:/r/sites/CFES/Compartidas/SGI-CGEM/P. Plan de Accion/2024 .Plan de Accion/Seguimiento PA 2024/T 2/Evidencias/D4 GInstitucional/C12GEv%26Ctrl/P07FortOrganizacional/Pr15Ev%26Ctrl/I21ICI?csf=1&amp;web=1&amp;e=dAhFcI" xr:uid="{91C79C2A-5C9C-4056-9CA6-4C416F8527F5}"/>
    <hyperlink ref="AB30" r:id="rId46" display="../../../../../../../../:f:/r/sites/CFES/Compartidas/SGI-CGEM/P. Plan de Accion/2024 .Plan de Accion/Seguimiento PA 2024/T 2/Evidencias/D4 GInstitucional/C13GTIC/P07FortOrganizacional/Pr16Modernizaci%C3%B3nTIC/I22AvanceProcesos?csf=1&amp;web=1&amp;e=vZYdQe" xr:uid="{274AEF5A-6C53-45FF-A0E5-D10BADE7FE6C}"/>
    <hyperlink ref="AD8" r:id="rId47" display="../../../../../../../:f:/r/sites/CFES/Compartidas/SGI-CGEM/P. Plan de Accion/2024 .Plan de Accion/4. Seguimiento Plan Acci%C3%B3n T4/Evidencias T4/D1.Promoci%C3%B3nAcceso/1.1  Articulaci%C3%B3nEducacion/P1 PlanDeVida/Pr1SemestreCero/I1 %23Estudiantes?csf=1&amp;web=1&amp;e=EsY5me" xr:uid="{92F85124-486D-4F06-A395-566F372E3E7A}"/>
    <hyperlink ref="AD9" r:id="rId48" display="../../../../../../../:f:/r/sites/CFES/Compartidas/SGI-CGEM/P. Plan de Accion/2024 .Plan de Accion/4. Seguimiento Plan Acci%C3%B3n T4/Evidencias T4/D1.Promoci%C3%B3nAcceso/1.1  Articulaci%C3%B3nEducacion/P1 PlanDeVida/Pr2Formaci%C3%B3nCapacidades/I2 %23EstAcompa%C3%B1ados?csf=1&amp;web=1&amp;e=IVmcDV" xr:uid="{83DA7C82-82C5-4B1E-9EDB-5A34C2DAF300}"/>
    <hyperlink ref="AD10" r:id="rId49" display="../../../../../../../:f:/r/sites/CFES/Compartidas/SGI-CGEM/P. Plan de Accion/2024 .Plan de Accion/4. Seguimiento Plan Acci%C3%B3n T4/Evidencias T4/D1.Promoci%C3%B3nAcceso/1.1  Articulaci%C3%B3nEducacion/P1 PlanDeVida/Pr2Formaci%C3%B3nCapacidades/I3 %23DocentesAcompa%C3%B1ados?csf=1&amp;web=1&amp;e=n6Q23h" xr:uid="{218F95D7-42E3-4293-8A58-160BA7B5FFB9}"/>
    <hyperlink ref="AD11" r:id="rId50" display="../../../../../../../:f:/r/sites/CFES/Compartidas/SGI-CGEM/P. Plan de Accion/2024 .Plan de Accion/4. Seguimiento Plan Acci%C3%B3n T4/Evidencias T4/D1.Promoci%C3%B3nAcceso/1.1  Articulaci%C3%B3nEducacion/P1 PlanDeVida/Pr3PdV/I4 %23Actividades?csf=1&amp;web=1&amp;e=l6ddKo" xr:uid="{6D742D59-4985-425A-9197-63B2AA4E566A}"/>
    <hyperlink ref="AD13" r:id="rId51" display="../../../../../../../:f:/r/sites/CFES/Compartidas/SGI-CGEM/P. Plan de Accion/2024 .Plan de Accion/4. Seguimiento Plan Acci%C3%B3n T4/Evidencias T4/D2.TrayectoriasEducativas/2.1Orientaci%C3%B3nyasesoramiento/P2Or%26AS/Pr4OportunidadesSEd/I5%23Actividades?csf=1&amp;web=1&amp;e=R1InSo" xr:uid="{B4F8F34E-6E7C-44C1-ACAC-85EAFA0A6467}"/>
    <hyperlink ref="AD14" r:id="rId52" display="../../../../../../../:f:/r/sites/CFES/Compartidas/SGI-CGEM/P. Plan de Accion/2024 .Plan de Accion/4. Seguimiento Plan Acci%C3%B3n T4/Evidencias T4/D2.TrayectoriasEducativas/2.2. Apoyo financiero/P3BecasCrEE/Pr5ProgFnn/I6%23BecasCrEE?csf=1&amp;web=1&amp;e=anhjjU" xr:uid="{12F8FF59-A319-4705-B644-5741447C7C28}"/>
    <hyperlink ref="AD15" r:id="rId53" display="../../../../../../../:f:/r/sites/CFES/Compartidas/SGI-CGEM/P. Plan de Accion/2024 .Plan de Accion/4. Seguimiento Plan Acci%C3%B3n T4/Evidencias T4/D2.TrayectoriasEducativas/2.3 Formacion Academica/P4FormAc-Hb/Pr6DlloHb/I7%23ActFormaci%C3%B3n?csf=1&amp;web=1&amp;e=cDPnDJ" xr:uid="{ED8D7ABC-1936-4818-8116-A0C5F1B4ED91}"/>
    <hyperlink ref="AD16" r:id="rId54" display="../../../../../../../:f:/r/sites/CFES/Compartidas/SGI-CGEM/P. Plan de Accion/2024 .Plan de Accion/4. Seguimiento Plan Acci%C3%B3n T4/Evidencias T4/D3.FortalecimientoTerritorial/3.1 Fortalecimientoterritorial/P5ForTerritorio/Pr7IntTerritorio/I8%25EstForTerritorial?csf=1&amp;web=1&amp;e=Pu4RRK" xr:uid="{2CE7354B-E7B8-4CC1-8BC9-E107BC5942BA}"/>
    <hyperlink ref="AD17" r:id="rId55" display="../../../../../../../:f:/r/sites/CFES/Compartidas/SGI-CGEM/P. Plan de Accion/2024 .Plan de Accion/4. Seguimiento Plan Acci%C3%B3n T4/Evidencias T4/D3.FortalecimientoTerritorial/3.2. Fortalecimiento_CTI/P6FortCTI/Pr8FomentoCTI/I9%23ActFomento?csf=1&amp;web=1&amp;e=fLojPT" xr:uid="{65ACBF51-6E50-4B81-9828-5623A65941E5}"/>
    <hyperlink ref="AD18" r:id="rId56" display="../../../../../../../:f:/r/sites/CFES/Compartidas/SGI-CGEM/P. Plan de Accion/2024 .Plan de Accion/4. Seguimiento Plan Acci%C3%B3n T4/Evidencias T4/D4 .G_Institucional/4.1 G_intersinstucional/P7FortOrganizacional/Pr9Alianzas%26Pptas/I10%23Ali%26Pptas?csf=1&amp;web=1&amp;e=qb8876" xr:uid="{0E889715-8488-4560-BE9B-A137F47C9E56}"/>
    <hyperlink ref="AD19" r:id="rId57" display="../../../../../../../:f:/r/sites/CFES/Compartidas/SGI-CGEM/P. Plan de Accion/2024 .Plan de Accion/4. Seguimiento Plan Acci%C3%B3n T4/Evidencias T4/D4 .G_Institucional/4.2 GAdmtva y Fin/P7FortOrganizacional/Pr10GAdmin/I11IndPTHno?csf=1&amp;web=1&amp;e=phBPHx" xr:uid="{C225BB2F-1777-43AB-8C38-E8B3372352E5}"/>
    <hyperlink ref="AD20" r:id="rId58" display="../../../../../../../:f:/r/sites/CFES/Compartidas/SGI-CGEM/P. Plan de Accion/2024 .Plan de Accion/4. Seguimiento Plan Acci%C3%B3n T4/Evidencias T4/D4 .G_Institucional/4.2 GAdmtva y Fin/P7FortOrganizacional/Pr10GAdmin/I12IndPGDoc?csf=1&amp;web=1&amp;e=lkVth0" xr:uid="{29213A33-73D1-4070-8110-C5799CB25ACE}"/>
    <hyperlink ref="AD21" r:id="rId59" display="../../../../../../../:f:/r/sites/CFES/Compartidas/SGI-CGEM/P. Plan de Accion/2024 .Plan de Accion/4. Seguimiento Plan Acci%C3%B3n T4/Evidencias T4/D4 .G_Institucional/4.2 GAdmtva y Fin/P7FortOrganizacional/Pr10GAdmin/I13IndTransActiva?csf=1&amp;web=1&amp;e=0emtsQ" xr:uid="{3B80B35E-4259-47CC-8792-FC75F2806BD6}"/>
    <hyperlink ref="AD22" r:id="rId60" display="../../../../../../../:f:/r/sites/CFES/Compartidas/SGI-CGEM/P. Plan de Accion/2024 .Plan de Accion/4. Seguimiento Plan Acci%C3%B3n T4/Evidencias T4/D4 .G_Institucional/4.2 GAdmtva y Fin/P7FortOrganizacional/Pr10GAdmin/I14IndPIntegridad?csf=1&amp;web=1&amp;e=fgDHIO" xr:uid="{9D1F77BC-A46A-4340-B6F8-FCEF34E74939}"/>
    <hyperlink ref="AD23" r:id="rId61" display="../../../../../../../:f:/r/sites/CFES/Compartidas/SGI-CGEM/P. Plan de Accion/2024 .Plan de Accion/4. Seguimiento Plan Acci%C3%B3n T4/Evidencias T4/D4 .G_Institucional/4.2 GAdmtva y Fin/P7FortOrganizacional/Pr11GFnn/I15ICIContable?csf=1&amp;web=1&amp;e=61hGBa" xr:uid="{D41E6B4E-09F2-48DB-B721-813DC21DA314}"/>
    <hyperlink ref="AD24" r:id="rId62" display="../../../../../../../:f:/r/sites/CFES/Compartidas/SGI-CGEM/P. Plan de Accion/2024 .Plan de Accion/4. Seguimiento Plan Acci%C3%B3n T4/Evidencias T4/D4 .G_Institucional/4.3 Gcomunicacional/P7FortOrganizacional/Pr12Cci%C3%B3nInt%26Ext/I16SatisfActCci%C3%B3nInterna?csf=1&amp;web=1&amp;e=mCh6Y3" xr:uid="{CF36C764-21A0-4715-B937-DD0A18E4DBC2}"/>
    <hyperlink ref="AD25" r:id="rId63" display="../../../../../../../:f:/r/sites/CFES/Compartidas/SGI-CGEM/P. Plan de Accion/2024 .Plan de Accion/4. Seguimiento Plan Acci%C3%B3n T4/Evidencias T4/D4 .G_Institucional/4.3 Gcomunicacional/P7FortOrganizacional/Pr12Cci%C3%B3nInt%26Ext/I17IndPosicionamiento?csf=1&amp;web=1&amp;e=jbWXHA" xr:uid="{77094D9C-D9E5-4385-A353-C97E9849BE25}"/>
    <hyperlink ref="AD26" r:id="rId64" display="../../../../../../../:f:/r/sites/CFES/Compartidas/SGI-CGEM/P. Plan de Accion/2024 .Plan de Accion/4. Seguimiento Plan Acci%C3%B3n T4/Evidencias T4/D4 .G_Institucional/4.4  GServicioCiudadano/P07FortOrganizacional/Pr13ServCiudadano/I18Percepci%C3%B3nSAalC?csf=1&amp;web=1&amp;e=Itfi1M" xr:uid="{9E01C9C7-F012-4043-8E38-D8B1E663D03A}"/>
    <hyperlink ref="AD27" r:id="rId65" display="../../../../../../../:f:/r/sites/CFES/Compartidas/SGI-CGEM/P. Plan de Accion/2024 .Plan de Accion/4. Seguimiento Plan Acci%C3%B3n T4/Evidencias T4/D4 .G_Institucional/4.4  GServicioCiudadano/P07FortOrganizacional/Pr13ServCiudadano/I19IndPServCiudadano?csf=1&amp;web=1&amp;e=q7gwg0" xr:uid="{CDF0763A-AACB-40AF-900E-FA275A2FB773}"/>
    <hyperlink ref="AD28" r:id="rId66" display="../../../../../../../:f:/r/sites/CFES/Compartidas/SGI-CGEM/P. Plan de Accion/2024 .Plan de Accion/4. Seguimiento Plan Acci%C3%B3n T4/Evidencias T4/D4 .G_Institucional/4.5 GPlaneacion/P07FortOrganizacional/Pr14Planeaci%C3%B3n/I20IDI?csf=1&amp;web=1&amp;e=AQF2rI" xr:uid="{A54E7509-23B6-41CE-BBFE-76A0802B66ED}"/>
    <hyperlink ref="AD29" r:id="rId67" display="../../../../../../../:f:/r/sites/CFES/Compartidas/SGI-CGEM/P. Plan de Accion/2024 .Plan de Accion/4. Seguimiento Plan Acci%C3%B3n T4/Evidencias T4/D4 .G_Institucional/4.6 G Evaluacionycontrol/P07FortOrganizacional/Pr15Ev%26Ctrl/I21ICI?csf=1&amp;web=1&amp;e=hw3244" xr:uid="{BDB7C3C2-B424-4754-8B17-58DF5138F157}"/>
    <hyperlink ref="AD30" r:id="rId68" display="../../../../../../../:f:/r/sites/CFES/Compartidas/SGI-CGEM/P. Plan de Accion/2024 .Plan de Accion/4. Seguimiento Plan Acci%C3%B3n T4/Evidencias T4/D4 .G_Institucional/4.7_GTIC/P07FortOrganizacional/Pr16Modernizaci%C3%B3nTIC/I22AvanceProcesos?csf=1&amp;web=1&amp;e=M4f0O6" xr:uid="{441760B1-25B9-4BCC-A3FA-F1765044CDA1}"/>
    <hyperlink ref="AD12" r:id="rId69" display="../../../../../../../:f:/r/sites/CFES/Compartidas/SGI-CGEM/P. Plan de Accion/2024 .Plan de Accion/4. Seguimiento Plan Acci%C3%B3n T4/Evidencias T4/D1.Promoci%C3%B3nAcceso/1.1  Articulaci%C3%B3nEducacion/P1 PlanDeVida/Pr3PdV/I4 %23Actividades?csf=1&amp;web=1&amp;e=l6ddKo" xr:uid="{E6C8C790-52E1-43CD-BC5A-821BA0A62D11}"/>
  </hyperlinks>
  <pageMargins left="0.7" right="0.7" top="0.50138888888888888" bottom="0.75" header="0.3" footer="0.3"/>
  <pageSetup paperSize="9" scale="19" orientation="portrait" r:id="rId70"/>
  <drawing r:id="rId71"/>
  <legacyDrawing r:id="rId7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EC041-3E51-402C-9CA7-BCE6CB905659}">
  <sheetPr>
    <tabColor rgb="FF00FF00"/>
  </sheetPr>
  <dimension ref="A1:X81"/>
  <sheetViews>
    <sheetView tabSelected="1" showRuler="0" zoomScale="65" zoomScaleNormal="65" zoomScaleSheetLayoutView="70" zoomScalePageLayoutView="60" workbookViewId="0">
      <selection activeCell="D5" sqref="D5:K5"/>
    </sheetView>
  </sheetViews>
  <sheetFormatPr baseColWidth="10" defaultColWidth="12.81640625" defaultRowHeight="15.75" customHeight="1" x14ac:dyDescent="0.35"/>
  <cols>
    <col min="1" max="1" width="17.81640625" style="260" customWidth="1"/>
    <col min="2" max="2" width="18.453125" style="458" customWidth="1"/>
    <col min="3" max="3" width="13.81640625" style="260" customWidth="1"/>
    <col min="4" max="4" width="17.7265625" style="454" customWidth="1"/>
    <col min="5" max="5" width="22.7265625" style="458" customWidth="1"/>
    <col min="6" max="6" width="15.1796875" style="487" customWidth="1"/>
    <col min="7" max="7" width="12.81640625" style="260"/>
    <col min="8" max="8" width="89.453125" style="460" customWidth="1"/>
    <col min="9" max="9" width="32" style="461" customWidth="1"/>
    <col min="10" max="10" width="24.7265625" style="260" hidden="1" customWidth="1"/>
    <col min="11" max="11" width="25.26953125" style="260" bestFit="1" customWidth="1"/>
    <col min="12" max="16384" width="12.81640625" style="260"/>
  </cols>
  <sheetData>
    <row r="1" spans="1:13" ht="15.75" customHeight="1" x14ac:dyDescent="0.35">
      <c r="A1" s="721"/>
      <c r="B1" s="722"/>
      <c r="C1" s="723"/>
      <c r="D1" s="730" t="s">
        <v>357</v>
      </c>
      <c r="E1" s="731"/>
      <c r="F1" s="731"/>
      <c r="G1" s="731"/>
      <c r="H1" s="731"/>
      <c r="I1" s="731"/>
      <c r="J1" s="732"/>
      <c r="K1" s="720" t="s">
        <v>358</v>
      </c>
    </row>
    <row r="2" spans="1:13" ht="15.75" customHeight="1" x14ac:dyDescent="0.35">
      <c r="A2" s="724"/>
      <c r="B2" s="725"/>
      <c r="C2" s="726"/>
      <c r="D2" s="733"/>
      <c r="E2" s="734"/>
      <c r="F2" s="734"/>
      <c r="G2" s="734"/>
      <c r="H2" s="734"/>
      <c r="I2" s="734"/>
      <c r="J2" s="735"/>
      <c r="K2" s="720" t="s">
        <v>363</v>
      </c>
    </row>
    <row r="3" spans="1:13" ht="15.75" customHeight="1" x14ac:dyDescent="0.35">
      <c r="A3" s="727"/>
      <c r="B3" s="728"/>
      <c r="C3" s="729"/>
      <c r="D3" s="736"/>
      <c r="E3" s="737"/>
      <c r="F3" s="737"/>
      <c r="G3" s="737"/>
      <c r="H3" s="737"/>
      <c r="I3" s="737"/>
      <c r="J3" s="738"/>
      <c r="K3" s="720" t="s">
        <v>359</v>
      </c>
    </row>
    <row r="4" spans="1:13" ht="15.75" customHeight="1" x14ac:dyDescent="0.35">
      <c r="A4" s="739"/>
      <c r="B4" s="740"/>
      <c r="C4" s="740"/>
      <c r="D4" s="740"/>
      <c r="E4" s="740"/>
      <c r="F4" s="740"/>
      <c r="G4" s="740"/>
      <c r="H4" s="740"/>
      <c r="I4" s="740"/>
      <c r="J4" s="740"/>
      <c r="K4" s="741"/>
    </row>
    <row r="5" spans="1:13" ht="15.75" customHeight="1" x14ac:dyDescent="0.35">
      <c r="A5" s="742" t="s">
        <v>364</v>
      </c>
      <c r="B5" s="743"/>
      <c r="C5" s="744"/>
      <c r="D5" s="748">
        <v>2025</v>
      </c>
      <c r="E5" s="749"/>
      <c r="F5" s="749"/>
      <c r="G5" s="749"/>
      <c r="H5" s="749"/>
      <c r="I5" s="749"/>
      <c r="J5" s="749"/>
      <c r="K5" s="750"/>
    </row>
    <row r="6" spans="1:13" ht="15.75" customHeight="1" x14ac:dyDescent="0.35">
      <c r="A6" s="742" t="s">
        <v>360</v>
      </c>
      <c r="B6" s="743"/>
      <c r="C6" s="744"/>
      <c r="D6" s="745" t="s">
        <v>361</v>
      </c>
      <c r="E6" s="746"/>
      <c r="F6" s="746"/>
      <c r="G6" s="746"/>
      <c r="H6" s="746"/>
      <c r="I6" s="746"/>
      <c r="J6" s="746"/>
      <c r="K6" s="747"/>
    </row>
    <row r="7" spans="1:13" ht="15.75" customHeight="1" x14ac:dyDescent="0.35">
      <c r="A7" s="742" t="s">
        <v>365</v>
      </c>
      <c r="B7" s="743"/>
      <c r="C7" s="744"/>
      <c r="D7" s="745" t="s">
        <v>362</v>
      </c>
      <c r="E7" s="746"/>
      <c r="F7" s="746"/>
      <c r="G7" s="746"/>
      <c r="H7" s="746"/>
      <c r="I7" s="746"/>
      <c r="J7" s="746"/>
      <c r="K7" s="747"/>
    </row>
    <row r="8" spans="1:13" ht="52" customHeight="1" thickBot="1" x14ac:dyDescent="0.4">
      <c r="A8" s="546" t="s">
        <v>329</v>
      </c>
      <c r="B8" s="546"/>
      <c r="C8" s="546"/>
      <c r="D8" s="546"/>
      <c r="E8" s="546"/>
      <c r="F8" s="546"/>
      <c r="H8" s="546"/>
      <c r="I8" s="546"/>
      <c r="J8" s="546"/>
      <c r="K8" s="546"/>
    </row>
    <row r="9" spans="1:13" s="288" customFormat="1" ht="31.5" thickBot="1" x14ac:dyDescent="0.4">
      <c r="A9" s="530" t="s">
        <v>17</v>
      </c>
      <c r="B9" s="531" t="s">
        <v>19</v>
      </c>
      <c r="C9" s="532" t="s">
        <v>21</v>
      </c>
      <c r="D9" s="531" t="s">
        <v>23</v>
      </c>
      <c r="E9" s="532" t="s">
        <v>330</v>
      </c>
      <c r="F9" s="533" t="s">
        <v>320</v>
      </c>
      <c r="G9" s="558" t="s">
        <v>319</v>
      </c>
      <c r="H9" s="532" t="s">
        <v>333</v>
      </c>
      <c r="I9" s="534" t="s">
        <v>40</v>
      </c>
      <c r="J9" s="485" t="s">
        <v>41</v>
      </c>
      <c r="K9" s="533" t="s">
        <v>26</v>
      </c>
    </row>
    <row r="10" spans="1:13" s="310" customFormat="1" ht="109.9" customHeight="1" x14ac:dyDescent="0.35">
      <c r="A10" s="537" t="s">
        <v>50</v>
      </c>
      <c r="B10" s="547" t="s">
        <v>51</v>
      </c>
      <c r="C10" s="550" t="s">
        <v>52</v>
      </c>
      <c r="D10" s="493" t="s">
        <v>53</v>
      </c>
      <c r="E10" s="494" t="s">
        <v>54</v>
      </c>
      <c r="F10" s="496">
        <v>2634</v>
      </c>
      <c r="G10" s="559" t="s">
        <v>334</v>
      </c>
      <c r="H10" s="497" t="s">
        <v>366</v>
      </c>
      <c r="I10" s="556" t="s">
        <v>57</v>
      </c>
      <c r="J10" s="486"/>
      <c r="K10" s="495" t="s">
        <v>55</v>
      </c>
    </row>
    <row r="11" spans="1:13" s="310" customFormat="1" ht="121.15" customHeight="1" x14ac:dyDescent="0.35">
      <c r="A11" s="538"/>
      <c r="B11" s="548"/>
      <c r="C11" s="551"/>
      <c r="D11" s="498" t="s">
        <v>62</v>
      </c>
      <c r="E11" s="499" t="s">
        <v>63</v>
      </c>
      <c r="F11" s="501">
        <v>4500</v>
      </c>
      <c r="G11" s="560" t="s">
        <v>314</v>
      </c>
      <c r="H11" s="497" t="s">
        <v>65</v>
      </c>
      <c r="I11" s="557"/>
      <c r="J11" s="486"/>
      <c r="K11" s="500" t="s">
        <v>55</v>
      </c>
    </row>
    <row r="12" spans="1:13" s="310" customFormat="1" ht="113.5" customHeight="1" x14ac:dyDescent="0.35">
      <c r="A12" s="538"/>
      <c r="B12" s="548"/>
      <c r="C12" s="551"/>
      <c r="D12" s="498"/>
      <c r="E12" s="499" t="s">
        <v>69</v>
      </c>
      <c r="F12" s="501">
        <v>100</v>
      </c>
      <c r="G12" s="560" t="s">
        <v>317</v>
      </c>
      <c r="H12" s="497" t="s">
        <v>71</v>
      </c>
      <c r="I12" s="557"/>
      <c r="J12" s="486"/>
      <c r="K12" s="500" t="s">
        <v>55</v>
      </c>
    </row>
    <row r="13" spans="1:13" s="310" customFormat="1" ht="132" customHeight="1" thickBot="1" x14ac:dyDescent="0.4">
      <c r="A13" s="539"/>
      <c r="B13" s="549"/>
      <c r="C13" s="552"/>
      <c r="D13" s="502" t="s">
        <v>75</v>
      </c>
      <c r="E13" s="503" t="s">
        <v>76</v>
      </c>
      <c r="F13" s="505">
        <v>30</v>
      </c>
      <c r="G13" s="561" t="s">
        <v>83</v>
      </c>
      <c r="H13" s="506" t="s">
        <v>367</v>
      </c>
      <c r="I13" s="557"/>
      <c r="J13" s="486"/>
      <c r="K13" s="504" t="s">
        <v>55</v>
      </c>
    </row>
    <row r="14" spans="1:13" s="310" customFormat="1" ht="132" customHeight="1" x14ac:dyDescent="0.35">
      <c r="A14" s="537" t="s">
        <v>81</v>
      </c>
      <c r="B14" s="547" t="s">
        <v>82</v>
      </c>
      <c r="C14" s="550" t="s">
        <v>82</v>
      </c>
      <c r="D14" s="507" t="s">
        <v>75</v>
      </c>
      <c r="E14" s="508" t="s">
        <v>336</v>
      </c>
      <c r="F14" s="496">
        <v>30</v>
      </c>
      <c r="G14" s="562" t="s">
        <v>83</v>
      </c>
      <c r="H14" s="506" t="s">
        <v>367</v>
      </c>
      <c r="I14" s="557"/>
      <c r="J14" s="486"/>
      <c r="K14" s="509" t="s">
        <v>55</v>
      </c>
      <c r="L14" s="260"/>
      <c r="M14" s="260"/>
    </row>
    <row r="15" spans="1:13" s="310" customFormat="1" ht="99" customHeight="1" x14ac:dyDescent="0.35">
      <c r="A15" s="538"/>
      <c r="B15" s="548"/>
      <c r="C15" s="551"/>
      <c r="D15" s="498" t="s">
        <v>84</v>
      </c>
      <c r="E15" s="499" t="s">
        <v>337</v>
      </c>
      <c r="F15" s="501">
        <v>75</v>
      </c>
      <c r="G15" s="560" t="s">
        <v>313</v>
      </c>
      <c r="H15" s="489" t="s">
        <v>86</v>
      </c>
      <c r="I15" s="557"/>
      <c r="J15" s="486"/>
      <c r="K15" s="500" t="s">
        <v>55</v>
      </c>
      <c r="L15" s="260"/>
      <c r="M15" s="260"/>
    </row>
    <row r="16" spans="1:13" ht="58" x14ac:dyDescent="0.35">
      <c r="A16" s="538"/>
      <c r="B16" s="419" t="s">
        <v>90</v>
      </c>
      <c r="C16" s="510" t="s">
        <v>91</v>
      </c>
      <c r="D16" s="419" t="s">
        <v>92</v>
      </c>
      <c r="E16" s="423" t="s">
        <v>338</v>
      </c>
      <c r="F16" s="501">
        <v>50</v>
      </c>
      <c r="G16" s="560" t="s">
        <v>315</v>
      </c>
      <c r="H16" s="489" t="s">
        <v>94</v>
      </c>
      <c r="I16" s="557"/>
      <c r="J16" s="486"/>
      <c r="K16" s="511" t="s">
        <v>55</v>
      </c>
    </row>
    <row r="17" spans="1:11" ht="133.9" customHeight="1" thickBot="1" x14ac:dyDescent="0.4">
      <c r="A17" s="539"/>
      <c r="B17" s="443" t="s">
        <v>98</v>
      </c>
      <c r="C17" s="512" t="s">
        <v>98</v>
      </c>
      <c r="D17" s="443" t="s">
        <v>99</v>
      </c>
      <c r="E17" s="445" t="s">
        <v>339</v>
      </c>
      <c r="F17" s="514">
        <v>100</v>
      </c>
      <c r="G17" s="563">
        <v>100</v>
      </c>
      <c r="H17" s="489" t="s">
        <v>368</v>
      </c>
      <c r="I17" s="557"/>
      <c r="J17" s="486"/>
      <c r="K17" s="513" t="s">
        <v>55</v>
      </c>
    </row>
    <row r="18" spans="1:11" ht="114.65" customHeight="1" x14ac:dyDescent="0.35">
      <c r="A18" s="540" t="s">
        <v>105</v>
      </c>
      <c r="B18" s="515" t="s">
        <v>106</v>
      </c>
      <c r="C18" s="516" t="s">
        <v>106</v>
      </c>
      <c r="D18" s="515" t="s">
        <v>107</v>
      </c>
      <c r="E18" s="517" t="s">
        <v>340</v>
      </c>
      <c r="F18" s="519">
        <v>0.6</v>
      </c>
      <c r="G18" s="564">
        <v>0.65</v>
      </c>
      <c r="H18" s="489" t="s">
        <v>110</v>
      </c>
      <c r="I18" s="557"/>
      <c r="J18" s="486"/>
      <c r="K18" s="518" t="s">
        <v>109</v>
      </c>
    </row>
    <row r="19" spans="1:11" ht="133.15" customHeight="1" thickBot="1" x14ac:dyDescent="0.4">
      <c r="A19" s="541"/>
      <c r="B19" s="520" t="s">
        <v>114</v>
      </c>
      <c r="C19" s="521" t="s">
        <v>114</v>
      </c>
      <c r="D19" s="520" t="s">
        <v>115</v>
      </c>
      <c r="E19" s="522" t="s">
        <v>341</v>
      </c>
      <c r="F19" s="505">
        <v>2</v>
      </c>
      <c r="G19" s="565" t="s">
        <v>316</v>
      </c>
      <c r="H19" s="489" t="s">
        <v>369</v>
      </c>
      <c r="I19" s="557"/>
      <c r="J19" s="486"/>
      <c r="K19" s="523" t="s">
        <v>55</v>
      </c>
    </row>
    <row r="20" spans="1:11" ht="107.5" customHeight="1" x14ac:dyDescent="0.35">
      <c r="A20" s="542" t="s">
        <v>121</v>
      </c>
      <c r="B20" s="553" t="s">
        <v>122</v>
      </c>
      <c r="C20" s="555" t="s">
        <v>123</v>
      </c>
      <c r="D20" s="553" t="s">
        <v>326</v>
      </c>
      <c r="E20" s="524" t="s">
        <v>342</v>
      </c>
      <c r="F20" s="526">
        <v>5</v>
      </c>
      <c r="G20" s="566" t="s">
        <v>321</v>
      </c>
      <c r="H20" s="489" t="s">
        <v>126</v>
      </c>
      <c r="I20" s="492" t="s">
        <v>127</v>
      </c>
      <c r="J20" s="486"/>
      <c r="K20" s="525" t="s">
        <v>55</v>
      </c>
    </row>
    <row r="21" spans="1:11" ht="107.5" customHeight="1" x14ac:dyDescent="0.35">
      <c r="A21" s="543"/>
      <c r="B21" s="554"/>
      <c r="C21" s="516"/>
      <c r="D21" s="554"/>
      <c r="E21" s="517" t="s">
        <v>343</v>
      </c>
      <c r="F21" s="501" t="s">
        <v>322</v>
      </c>
      <c r="G21" s="567" t="s">
        <v>325</v>
      </c>
      <c r="H21" s="489" t="s">
        <v>328</v>
      </c>
      <c r="I21" s="492" t="s">
        <v>327</v>
      </c>
      <c r="J21" s="486"/>
      <c r="K21" s="518" t="s">
        <v>55</v>
      </c>
    </row>
    <row r="22" spans="1:11" ht="379.15" customHeight="1" x14ac:dyDescent="0.35">
      <c r="A22" s="544"/>
      <c r="B22" s="419" t="s">
        <v>132</v>
      </c>
      <c r="C22" s="510"/>
      <c r="D22" s="419" t="s">
        <v>133</v>
      </c>
      <c r="E22" s="423" t="s">
        <v>344</v>
      </c>
      <c r="F22" s="501" t="s">
        <v>354</v>
      </c>
      <c r="G22" s="568">
        <v>0.9</v>
      </c>
      <c r="H22" s="490" t="s">
        <v>318</v>
      </c>
      <c r="I22" s="492" t="s">
        <v>137</v>
      </c>
      <c r="J22" s="486"/>
      <c r="K22" s="527" t="s">
        <v>109</v>
      </c>
    </row>
    <row r="23" spans="1:11" ht="157.9" customHeight="1" x14ac:dyDescent="0.35">
      <c r="A23" s="544"/>
      <c r="B23" s="419"/>
      <c r="C23" s="510"/>
      <c r="D23" s="419"/>
      <c r="E23" s="423" t="s">
        <v>345</v>
      </c>
      <c r="F23" s="568">
        <v>0.72</v>
      </c>
      <c r="G23" s="568">
        <v>0.72</v>
      </c>
      <c r="H23" s="490" t="s">
        <v>370</v>
      </c>
      <c r="I23" s="492" t="s">
        <v>371</v>
      </c>
      <c r="J23" s="486"/>
      <c r="K23" s="527" t="s">
        <v>109</v>
      </c>
    </row>
    <row r="24" spans="1:11" ht="72" customHeight="1" x14ac:dyDescent="0.35">
      <c r="A24" s="544"/>
      <c r="B24" s="419"/>
      <c r="C24" s="510"/>
      <c r="D24" s="419"/>
      <c r="E24" s="423" t="s">
        <v>346</v>
      </c>
      <c r="F24" s="528" t="s">
        <v>356</v>
      </c>
      <c r="G24" s="568" t="s">
        <v>372</v>
      </c>
      <c r="H24" s="490" t="s">
        <v>373</v>
      </c>
      <c r="I24" s="492" t="s">
        <v>374</v>
      </c>
      <c r="J24" s="486"/>
      <c r="K24" s="527" t="s">
        <v>135</v>
      </c>
    </row>
    <row r="25" spans="1:11" ht="301.14999999999998" customHeight="1" x14ac:dyDescent="0.35">
      <c r="A25" s="544"/>
      <c r="B25" s="419"/>
      <c r="C25" s="510"/>
      <c r="D25" s="419"/>
      <c r="E25" s="423" t="s">
        <v>347</v>
      </c>
      <c r="F25" s="501" t="s">
        <v>375</v>
      </c>
      <c r="G25" s="568">
        <v>0.8</v>
      </c>
      <c r="H25" s="490" t="s">
        <v>157</v>
      </c>
      <c r="I25" s="492" t="s">
        <v>158</v>
      </c>
      <c r="J25" s="486"/>
      <c r="K25" s="527" t="s">
        <v>109</v>
      </c>
    </row>
    <row r="26" spans="1:11" ht="231" customHeight="1" x14ac:dyDescent="0.35">
      <c r="A26" s="544"/>
      <c r="B26" s="419"/>
      <c r="C26" s="510"/>
      <c r="D26" s="419" t="s">
        <v>163</v>
      </c>
      <c r="E26" s="423" t="s">
        <v>348</v>
      </c>
      <c r="F26" s="535" t="s">
        <v>376</v>
      </c>
      <c r="G26" s="567" t="s">
        <v>321</v>
      </c>
      <c r="H26" s="490" t="s">
        <v>377</v>
      </c>
      <c r="I26" s="492" t="s">
        <v>167</v>
      </c>
      <c r="J26" s="486"/>
      <c r="K26" s="527" t="s">
        <v>331</v>
      </c>
    </row>
    <row r="27" spans="1:11" ht="309.75" customHeight="1" x14ac:dyDescent="0.35">
      <c r="A27" s="544"/>
      <c r="B27" s="419" t="s">
        <v>172</v>
      </c>
      <c r="C27" s="510"/>
      <c r="D27" s="419" t="s">
        <v>173</v>
      </c>
      <c r="E27" s="423" t="s">
        <v>349</v>
      </c>
      <c r="F27" s="528">
        <v>0.99</v>
      </c>
      <c r="G27" s="567" t="s">
        <v>335</v>
      </c>
      <c r="H27" s="491" t="s">
        <v>332</v>
      </c>
      <c r="I27" s="492" t="s">
        <v>177</v>
      </c>
      <c r="J27" s="486"/>
      <c r="K27" s="511" t="s">
        <v>109</v>
      </c>
    </row>
    <row r="28" spans="1:11" ht="393" customHeight="1" x14ac:dyDescent="0.35">
      <c r="A28" s="544"/>
      <c r="B28" s="419"/>
      <c r="C28" s="510"/>
      <c r="D28" s="419"/>
      <c r="E28" s="423" t="s">
        <v>378</v>
      </c>
      <c r="F28" s="528">
        <v>0.7</v>
      </c>
      <c r="G28" s="567" t="s">
        <v>323</v>
      </c>
      <c r="H28" s="491" t="s">
        <v>286</v>
      </c>
      <c r="I28" s="492" t="s">
        <v>185</v>
      </c>
      <c r="J28" s="486"/>
      <c r="K28" s="527" t="s">
        <v>135</v>
      </c>
    </row>
    <row r="29" spans="1:11" ht="58" x14ac:dyDescent="0.35">
      <c r="A29" s="544"/>
      <c r="B29" s="419" t="s">
        <v>190</v>
      </c>
      <c r="C29" s="510"/>
      <c r="D29" s="536" t="s">
        <v>191</v>
      </c>
      <c r="E29" s="423" t="s">
        <v>350</v>
      </c>
      <c r="F29" s="528">
        <v>0.8</v>
      </c>
      <c r="G29" s="567" t="s">
        <v>324</v>
      </c>
      <c r="H29" s="490" t="s">
        <v>194</v>
      </c>
      <c r="I29" s="492" t="s">
        <v>195</v>
      </c>
      <c r="J29" s="486"/>
      <c r="K29" s="511" t="s">
        <v>109</v>
      </c>
    </row>
    <row r="30" spans="1:11" ht="29" customHeight="1" x14ac:dyDescent="0.35">
      <c r="A30" s="544"/>
      <c r="B30" s="419"/>
      <c r="C30" s="510"/>
      <c r="D30" s="536"/>
      <c r="E30" s="423" t="s">
        <v>351</v>
      </c>
      <c r="F30" s="501">
        <v>63.9</v>
      </c>
      <c r="G30" s="569">
        <v>0.65</v>
      </c>
      <c r="H30" s="490" t="s">
        <v>202</v>
      </c>
      <c r="I30" s="492" t="s">
        <v>195</v>
      </c>
      <c r="J30" s="486"/>
      <c r="K30" s="527" t="s">
        <v>109</v>
      </c>
    </row>
    <row r="31" spans="1:11" ht="189" thickBot="1" x14ac:dyDescent="0.4">
      <c r="A31" s="544"/>
      <c r="B31" s="419" t="s">
        <v>207</v>
      </c>
      <c r="C31" s="510"/>
      <c r="D31" s="419" t="s">
        <v>208</v>
      </c>
      <c r="E31" s="423" t="s">
        <v>379</v>
      </c>
      <c r="F31" s="529">
        <v>0.754</v>
      </c>
      <c r="G31" s="570">
        <v>0.75</v>
      </c>
      <c r="H31" s="490" t="s">
        <v>380</v>
      </c>
      <c r="I31" s="492" t="s">
        <v>211</v>
      </c>
      <c r="J31" s="486"/>
      <c r="K31" s="511" t="s">
        <v>135</v>
      </c>
    </row>
    <row r="32" spans="1:11" ht="174" customHeight="1" thickBot="1" x14ac:dyDescent="0.4">
      <c r="A32" s="544"/>
      <c r="B32" s="419" t="s">
        <v>215</v>
      </c>
      <c r="C32" s="510"/>
      <c r="D32" s="419" t="s">
        <v>216</v>
      </c>
      <c r="E32" s="423" t="s">
        <v>352</v>
      </c>
      <c r="F32" s="529">
        <v>0.82</v>
      </c>
      <c r="G32" s="529" t="s">
        <v>355</v>
      </c>
      <c r="H32" s="490" t="s">
        <v>381</v>
      </c>
      <c r="I32" s="492" t="s">
        <v>219</v>
      </c>
      <c r="J32" s="486"/>
      <c r="K32" s="511" t="s">
        <v>135</v>
      </c>
    </row>
    <row r="33" spans="1:11" ht="189.75" customHeight="1" thickBot="1" x14ac:dyDescent="0.4">
      <c r="A33" s="545"/>
      <c r="B33" s="443" t="s">
        <v>222</v>
      </c>
      <c r="C33" s="512"/>
      <c r="D33" s="443" t="s">
        <v>223</v>
      </c>
      <c r="E33" s="445" t="s">
        <v>353</v>
      </c>
      <c r="F33" s="529">
        <v>1</v>
      </c>
      <c r="G33" s="571" t="s">
        <v>225</v>
      </c>
      <c r="H33" s="490" t="s">
        <v>382</v>
      </c>
      <c r="I33" s="492" t="s">
        <v>167</v>
      </c>
      <c r="J33" s="486"/>
      <c r="K33" s="513" t="s">
        <v>109</v>
      </c>
    </row>
    <row r="34" spans="1:11" ht="15.5" x14ac:dyDescent="0.35">
      <c r="A34" s="453"/>
      <c r="B34" s="454"/>
      <c r="C34" s="453"/>
      <c r="E34" s="454"/>
      <c r="F34" s="488"/>
      <c r="H34" s="451"/>
      <c r="I34" s="452"/>
    </row>
    <row r="39" spans="1:11" ht="409.6" customHeight="1" x14ac:dyDescent="0.35"/>
    <row r="47" spans="1:11" ht="64.5" customHeight="1" x14ac:dyDescent="0.35"/>
    <row r="56" ht="145" customHeight="1" x14ac:dyDescent="0.35"/>
    <row r="81" ht="368.5" customHeight="1" x14ac:dyDescent="0.35"/>
  </sheetData>
  <sheetProtection formatCells="0" formatColumns="0" formatRows="0" insertColumns="0" insertRows="0" insertHyperlinks="0" deleteColumns="0" deleteRows="0" sort="0" autoFilter="0" pivotTables="0"/>
  <autoFilter ref="A9:K33" xr:uid="{F1452D6A-339D-4D33-B94F-1362188BCA87}"/>
  <mergeCells count="9">
    <mergeCell ref="A7:C7"/>
    <mergeCell ref="D7:K7"/>
    <mergeCell ref="A1:C3"/>
    <mergeCell ref="D1:J3"/>
    <mergeCell ref="A4:K4"/>
    <mergeCell ref="A5:C5"/>
    <mergeCell ref="D5:K5"/>
    <mergeCell ref="A6:C6"/>
    <mergeCell ref="D6:K6"/>
  </mergeCells>
  <conditionalFormatting sqref="F10:G33">
    <cfRule type="cellIs" dxfId="2" priority="1" operator="greaterThan">
      <formula>1</formula>
    </cfRule>
    <cfRule type="cellIs" dxfId="1" priority="2" operator="between">
      <formula>0</formula>
      <formula>0.999</formula>
    </cfRule>
    <cfRule type="cellIs" dxfId="0" priority="3" operator="equal">
      <formula>1</formula>
    </cfRule>
  </conditionalFormatting>
  <pageMargins left="0.7" right="0.7" top="0.50138888888888888" bottom="0.75" header="0.3" footer="0.3"/>
  <pageSetup paperSize="9" scale="19" orientation="portrait" r:id="rId1"/>
  <ignoredErrors>
    <ignoredError sqref="G16"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1530d5-40a4-4117-92d5-57b823c009ea" xsi:nil="true"/>
    <lcf76f155ced4ddcb4097134ff3c332f xmlns="1138fbdd-193a-43b3-9ee8-3c13c626fa3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F953680E4E2B4FA9DA3B3A6AB0F559" ma:contentTypeVersion="20" ma:contentTypeDescription="Create a new document." ma:contentTypeScope="" ma:versionID="bda6de2d2951fb7c142ecc6675620c55">
  <xsd:schema xmlns:xsd="http://www.w3.org/2001/XMLSchema" xmlns:xs="http://www.w3.org/2001/XMLSchema" xmlns:p="http://schemas.microsoft.com/office/2006/metadata/properties" xmlns:ns1="http://schemas.microsoft.com/sharepoint/v3" xmlns:ns2="331530d5-40a4-4117-92d5-57b823c009ea" xmlns:ns3="1138fbdd-193a-43b3-9ee8-3c13c626fa35" targetNamespace="http://schemas.microsoft.com/office/2006/metadata/properties" ma:root="true" ma:fieldsID="6e04a5c1e0fe4dfec4b577d9dc1512ed" ns1:_="" ns2:_="" ns3:_="">
    <xsd:import namespace="http://schemas.microsoft.com/sharepoint/v3"/>
    <xsd:import namespace="331530d5-40a4-4117-92d5-57b823c009ea"/>
    <xsd:import namespace="1138fbdd-193a-43b3-9ee8-3c13c626fa3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1530d5-40a4-4117-92d5-57b823c009e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89f773-d0e4-4aad-b40a-4ce1efa28220}" ma:internalName="TaxCatchAll" ma:showField="CatchAllData" ma:web="331530d5-40a4-4117-92d5-57b823c009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8fbdd-193a-43b3-9ee8-3c13c626fa3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c5e9f8-83c3-490f-90d8-152767595d1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2301A7-F479-4750-9197-9BC7A87A6DB7}">
  <ds:schemaRefs>
    <ds:schemaRef ds:uri="http://schemas.microsoft.com/sharepoint/v3/contenttype/forms"/>
  </ds:schemaRefs>
</ds:datastoreItem>
</file>

<file path=customXml/itemProps2.xml><?xml version="1.0" encoding="utf-8"?>
<ds:datastoreItem xmlns:ds="http://schemas.openxmlformats.org/officeDocument/2006/customXml" ds:itemID="{6278C32B-329C-4035-89C3-15F0085112BD}">
  <ds:schemaRefs>
    <ds:schemaRef ds:uri="http://schemas.microsoft.com/office/2006/metadata/properties"/>
    <ds:schemaRef ds:uri="http://schemas.microsoft.com/office/infopath/2007/PartnerControls"/>
    <ds:schemaRef ds:uri="http://schemas.microsoft.com/sharepoint/v3"/>
    <ds:schemaRef ds:uri="331530d5-40a4-4117-92d5-57b823c009ea"/>
    <ds:schemaRef ds:uri="1138fbdd-193a-43b3-9ee8-3c13c626fa35"/>
  </ds:schemaRefs>
</ds:datastoreItem>
</file>

<file path=customXml/itemProps3.xml><?xml version="1.0" encoding="utf-8"?>
<ds:datastoreItem xmlns:ds="http://schemas.openxmlformats.org/officeDocument/2006/customXml" ds:itemID="{696921EA-883B-4AD5-AA20-ACAD2CA043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1530d5-40a4-4117-92d5-57b823c009ea"/>
    <ds:schemaRef ds:uri="1138fbdd-193a-43b3-9ee8-3c13c626fa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Informe Final V2</vt:lpstr>
      <vt:lpstr>Informe Final V2-PromedioSimple</vt:lpstr>
      <vt:lpstr>PLAN ACCIÓN 2025</vt:lpstr>
      <vt:lpstr>'Informe Final V2'!Área_de_impresión</vt:lpstr>
      <vt:lpstr>'Informe Final V2-PromedioSimple'!Área_de_impresión</vt:lpstr>
      <vt:lpstr>'PLAN ACCIÓN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Hernández Agudelo</dc:creator>
  <cp:keywords/>
  <dc:description/>
  <cp:lastModifiedBy>Andres Gallego</cp:lastModifiedBy>
  <cp:revision/>
  <dcterms:created xsi:type="dcterms:W3CDTF">2024-03-06T19:55:36Z</dcterms:created>
  <dcterms:modified xsi:type="dcterms:W3CDTF">2026-01-30T13:55:17Z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0x01010056F953680E4E2B4FA9DA3B3A6AB0F559</vt:lpwstr>
  </property>
  <property fmtid="{D5CDD505-2E9C-101B-9397-08002B2CF9AE}" pid="3" name="MediaServiceImageTags">
    <vt:lpwstr/>
  </property>
</Properties>
</file>