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orpoeducacionsuperior-my.sharepoint.com/personal/contrataciones_corporaciongilbertoecheverri_gov_co/Documents/JURIDICA/CONTRATOS 2025/REQUERIMIENTO PROGRAMA ITA-GESTION DOCUMENTAL/EJECUCION CONTRACTUAL CGEM 2024/"/>
    </mc:Choice>
  </mc:AlternateContent>
  <xr:revisionPtr revIDLastSave="4" documentId="8_{02585A80-CA83-4CFF-BA29-8F05D27CE0BD}" xr6:coauthVersionLast="47" xr6:coauthVersionMax="47" xr10:uidLastSave="{7A9D0097-F402-4F93-870F-2B8FB427C9E8}"/>
  <bookViews>
    <workbookView xWindow="-120" yWindow="-120" windowWidth="29040" windowHeight="15840" firstSheet="11" activeTab="11" xr2:uid="{F8388308-D315-4431-89D8-AC9472BA739C}"/>
  </bookViews>
  <sheets>
    <sheet name="2014" sheetId="14" state="hidden" r:id="rId1"/>
    <sheet name="2015" sheetId="13" state="hidden" r:id="rId2"/>
    <sheet name="2016" sheetId="12" state="hidden" r:id="rId3"/>
    <sheet name="2017" sheetId="15" r:id="rId4"/>
    <sheet name="2018" sheetId="16" r:id="rId5"/>
    <sheet name="2019" sheetId="17" r:id="rId6"/>
    <sheet name="2020" sheetId="8" r:id="rId7"/>
    <sheet name="2021" sheetId="3" r:id="rId8"/>
    <sheet name="2022" sheetId="7" r:id="rId9"/>
    <sheet name="2023" sheetId="19" r:id="rId10"/>
    <sheet name="LISTAS DESPLEGABLES" sheetId="2" state="hidden" r:id="rId11"/>
    <sheet name="2024" sheetId="20" r:id="rId12"/>
  </sheets>
  <definedNames>
    <definedName name="_xlnm._FilterDatabase" localSheetId="3" hidden="1">'2017'!$A$2:$T$65</definedName>
    <definedName name="_xlnm._FilterDatabase" localSheetId="5" hidden="1">'2019'!$A$2:$S$50</definedName>
    <definedName name="_xlnm._FilterDatabase" localSheetId="6" hidden="1">'2020'!$A$2:$Z$2</definedName>
    <definedName name="_xlnm._FilterDatabase" localSheetId="7" hidden="1">'2021'!$A$2:$S$102</definedName>
    <definedName name="_xlnm._FilterDatabase" localSheetId="8" hidden="1">'2022'!$A$2:$Q$59</definedName>
    <definedName name="_xlnm._FilterDatabase" localSheetId="9" hidden="1">'2023'!$M$130:$M$130</definedName>
    <definedName name="_xlnm._FilterDatabase" localSheetId="11" hidden="1">'2024'!$A$2:$X$14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0" i="20" l="1"/>
  <c r="T59" i="19"/>
  <c r="U50" i="20"/>
  <c r="R25" i="20"/>
  <c r="R6" i="20"/>
  <c r="U6" i="20" s="1"/>
  <c r="S13" i="20"/>
  <c r="U16" i="19"/>
  <c r="U49" i="19"/>
  <c r="U56" i="19"/>
  <c r="T16" i="19"/>
  <c r="R57" i="19"/>
  <c r="T57" i="19" s="1"/>
  <c r="R24" i="20"/>
  <c r="U24" i="20" s="1"/>
  <c r="R21" i="20"/>
  <c r="T21" i="20" s="1"/>
  <c r="R22" i="20"/>
  <c r="U22" i="20" s="1"/>
  <c r="R23" i="20"/>
  <c r="U23" i="20" s="1"/>
  <c r="R17" i="20"/>
  <c r="U17" i="20" s="1"/>
  <c r="R18" i="20"/>
  <c r="U18" i="20" s="1"/>
  <c r="R19" i="20"/>
  <c r="R20" i="20"/>
  <c r="T20" i="20" s="1"/>
  <c r="R14" i="20"/>
  <c r="T14" i="20" s="1"/>
  <c r="R15" i="20"/>
  <c r="U15" i="20" s="1"/>
  <c r="R16" i="20"/>
  <c r="T16" i="20" s="1"/>
  <c r="R12" i="20"/>
  <c r="U12" i="20" s="1"/>
  <c r="R13" i="20"/>
  <c r="U13" i="20" s="1"/>
  <c r="T10" i="20"/>
  <c r="R11" i="20"/>
  <c r="T11" i="20" s="1"/>
  <c r="R8" i="20"/>
  <c r="T8" i="20" s="1"/>
  <c r="R9" i="20"/>
  <c r="U9" i="20" s="1"/>
  <c r="R7" i="20"/>
  <c r="T7" i="20" s="1"/>
  <c r="R5" i="20"/>
  <c r="T5" i="20" s="1"/>
  <c r="R4" i="20"/>
  <c r="U4" i="20" s="1"/>
  <c r="R3" i="20"/>
  <c r="T3" i="20" s="1"/>
  <c r="S34" i="19"/>
  <c r="S33" i="19"/>
  <c r="S28" i="19"/>
  <c r="S32" i="19"/>
  <c r="S23" i="19"/>
  <c r="R36" i="19"/>
  <c r="T36" i="19" s="1"/>
  <c r="R42" i="19"/>
  <c r="U42" i="19" s="1"/>
  <c r="R25" i="19"/>
  <c r="U25" i="19" s="1"/>
  <c r="R22" i="19"/>
  <c r="U22" i="19" s="1"/>
  <c r="N34" i="8"/>
  <c r="M34" i="8"/>
  <c r="N33" i="8"/>
  <c r="M33" i="8"/>
  <c r="R56" i="19"/>
  <c r="T56" i="19" s="1"/>
  <c r="R3" i="19"/>
  <c r="X26" i="8"/>
  <c r="Z26" i="8"/>
  <c r="R30" i="19"/>
  <c r="T30" i="19" s="1"/>
  <c r="R31" i="19"/>
  <c r="U31" i="19" s="1"/>
  <c r="R59" i="19"/>
  <c r="U59" i="19" s="1"/>
  <c r="R4" i="19"/>
  <c r="R5" i="19"/>
  <c r="U5" i="19" s="1"/>
  <c r="R6" i="19"/>
  <c r="U6" i="19" s="1"/>
  <c r="R7" i="19"/>
  <c r="U7" i="19" s="1"/>
  <c r="R8" i="19"/>
  <c r="U8" i="19" s="1"/>
  <c r="R9" i="19"/>
  <c r="U9" i="19" s="1"/>
  <c r="R10" i="19"/>
  <c r="U10" i="19" s="1"/>
  <c r="R11" i="19"/>
  <c r="U11" i="19" s="1"/>
  <c r="R12" i="19"/>
  <c r="U12" i="19" s="1"/>
  <c r="R13" i="19"/>
  <c r="U13" i="19" s="1"/>
  <c r="R14" i="19"/>
  <c r="U14" i="19" s="1"/>
  <c r="R15" i="19"/>
  <c r="U15" i="19" s="1"/>
  <c r="R17" i="19"/>
  <c r="U17" i="19" s="1"/>
  <c r="R18" i="19"/>
  <c r="U18" i="19" s="1"/>
  <c r="R19" i="19"/>
  <c r="U19" i="19" s="1"/>
  <c r="R20" i="19"/>
  <c r="T20" i="19" s="1"/>
  <c r="R21" i="19"/>
  <c r="T21" i="19" s="1"/>
  <c r="R23" i="19"/>
  <c r="U23" i="19" s="1"/>
  <c r="R24" i="19"/>
  <c r="U24" i="19" s="1"/>
  <c r="R26" i="19"/>
  <c r="T26" i="19" s="1"/>
  <c r="R27" i="19"/>
  <c r="U27" i="19" s="1"/>
  <c r="R28" i="19"/>
  <c r="T28" i="19" s="1"/>
  <c r="R29" i="19"/>
  <c r="T29" i="19" s="1"/>
  <c r="R32" i="19"/>
  <c r="U32" i="19" s="1"/>
  <c r="R33" i="19"/>
  <c r="T33" i="19" s="1"/>
  <c r="R34" i="19"/>
  <c r="T34" i="19" s="1"/>
  <c r="R35" i="19"/>
  <c r="U35" i="19" s="1"/>
  <c r="R37" i="19"/>
  <c r="T37" i="19" s="1"/>
  <c r="R38" i="19"/>
  <c r="T38" i="19" s="1"/>
  <c r="R39" i="19"/>
  <c r="T39" i="19" s="1"/>
  <c r="R40" i="19"/>
  <c r="U40" i="19" s="1"/>
  <c r="R41" i="19"/>
  <c r="U41" i="19" s="1"/>
  <c r="R43" i="19"/>
  <c r="U43" i="19" s="1"/>
  <c r="R44" i="19"/>
  <c r="T44" i="19" s="1"/>
  <c r="R45" i="19"/>
  <c r="T45" i="19" s="1"/>
  <c r="R46" i="19"/>
  <c r="U46" i="19" s="1"/>
  <c r="R47" i="19"/>
  <c r="U47" i="19" s="1"/>
  <c r="R48" i="19"/>
  <c r="T48" i="19" s="1"/>
  <c r="R49" i="19"/>
  <c r="T49" i="19" s="1"/>
  <c r="R50" i="19"/>
  <c r="U50" i="19" s="1"/>
  <c r="R51" i="19"/>
  <c r="U51" i="19" s="1"/>
  <c r="R52" i="19"/>
  <c r="U52" i="19" s="1"/>
  <c r="R53" i="19"/>
  <c r="T53" i="19" s="1"/>
  <c r="R54" i="19"/>
  <c r="T54" i="19" s="1"/>
  <c r="R55" i="19"/>
  <c r="T55" i="19" s="1"/>
  <c r="R58" i="19"/>
  <c r="U58" i="19" s="1"/>
  <c r="M26" i="7"/>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K27" i="7"/>
  <c r="N27" i="7" s="1"/>
  <c r="K5" i="7"/>
  <c r="N5" i="7" s="1"/>
  <c r="L39" i="7"/>
  <c r="L40" i="7"/>
  <c r="L36" i="7"/>
  <c r="L29" i="7"/>
  <c r="K18" i="7"/>
  <c r="M18" i="7" s="1"/>
  <c r="K4" i="7"/>
  <c r="M4" i="7" s="1"/>
  <c r="K6" i="7"/>
  <c r="M6" i="7" s="1"/>
  <c r="K7" i="7"/>
  <c r="M7" i="7" s="1"/>
  <c r="K8" i="7"/>
  <c r="M8" i="7" s="1"/>
  <c r="K9" i="7"/>
  <c r="M9" i="7" s="1"/>
  <c r="K10" i="7"/>
  <c r="M10" i="7" s="1"/>
  <c r="K11" i="7"/>
  <c r="M11" i="7" s="1"/>
  <c r="K12" i="7"/>
  <c r="M12" i="7" s="1"/>
  <c r="K13" i="7"/>
  <c r="M13" i="7" s="1"/>
  <c r="K14" i="7"/>
  <c r="M14" i="7" s="1"/>
  <c r="K15" i="7"/>
  <c r="M15" i="7" s="1"/>
  <c r="K16" i="7"/>
  <c r="M16" i="7" s="1"/>
  <c r="K17" i="7"/>
  <c r="M17" i="7" s="1"/>
  <c r="K19" i="7"/>
  <c r="M19" i="7" s="1"/>
  <c r="K20" i="7"/>
  <c r="K21" i="7"/>
  <c r="M21" i="7" s="1"/>
  <c r="K22" i="7"/>
  <c r="M22" i="7" s="1"/>
  <c r="K23" i="7"/>
  <c r="M23" i="7" s="1"/>
  <c r="K24" i="7"/>
  <c r="M24" i="7" s="1"/>
  <c r="K25" i="7"/>
  <c r="M25" i="7" s="1"/>
  <c r="K28" i="7"/>
  <c r="M28" i="7" s="1"/>
  <c r="K29" i="7"/>
  <c r="N29" i="7" s="1"/>
  <c r="K30" i="7"/>
  <c r="L30" i="7" s="1"/>
  <c r="N30" i="7" s="1"/>
  <c r="K31" i="7"/>
  <c r="M31" i="7" s="1"/>
  <c r="K32" i="7"/>
  <c r="M32" i="7" s="1"/>
  <c r="K33" i="7"/>
  <c r="M33" i="7" s="1"/>
  <c r="K34" i="7"/>
  <c r="M34" i="7" s="1"/>
  <c r="K35" i="7"/>
  <c r="M35" i="7" s="1"/>
  <c r="K36" i="7"/>
  <c r="M36" i="7" s="1"/>
  <c r="K37" i="7"/>
  <c r="M37" i="7" s="1"/>
  <c r="K38" i="7"/>
  <c r="M38" i="7" s="1"/>
  <c r="K39" i="7"/>
  <c r="M39" i="7" s="1"/>
  <c r="K40" i="7"/>
  <c r="M40" i="7" s="1"/>
  <c r="K41" i="7"/>
  <c r="M41" i="7" s="1"/>
  <c r="K42" i="7"/>
  <c r="M42" i="7" s="1"/>
  <c r="K43" i="7"/>
  <c r="M43" i="7" s="1"/>
  <c r="K44" i="7"/>
  <c r="M44" i="7" s="1"/>
  <c r="K45" i="7"/>
  <c r="M45" i="7" s="1"/>
  <c r="K46" i="7"/>
  <c r="M46" i="7" s="1"/>
  <c r="K47" i="7"/>
  <c r="N47" i="7" s="1"/>
  <c r="K48" i="7"/>
  <c r="M48" i="7" s="1"/>
  <c r="K49" i="7"/>
  <c r="M49" i="7" s="1"/>
  <c r="K50" i="7"/>
  <c r="M50" i="7" s="1"/>
  <c r="K51" i="7"/>
  <c r="M51" i="7" s="1"/>
  <c r="K52" i="7"/>
  <c r="M52" i="7" s="1"/>
  <c r="K53" i="7"/>
  <c r="M53" i="7" s="1"/>
  <c r="K54" i="7"/>
  <c r="M54" i="7" s="1"/>
  <c r="K55" i="7"/>
  <c r="K3" i="7"/>
  <c r="M3" i="7" s="1"/>
  <c r="J56" i="17"/>
  <c r="M44" i="17"/>
  <c r="L44" i="17"/>
  <c r="M42" i="17"/>
  <c r="M41" i="17"/>
  <c r="M40" i="17"/>
  <c r="L40" i="17"/>
  <c r="L39" i="17"/>
  <c r="L37" i="17"/>
  <c r="L34" i="17"/>
  <c r="M24" i="17"/>
  <c r="L23" i="17"/>
  <c r="L21" i="17"/>
  <c r="M12" i="17"/>
  <c r="L7" i="17"/>
  <c r="L60" i="16"/>
  <c r="L54" i="16"/>
  <c r="L48" i="16"/>
  <c r="M36" i="16"/>
  <c r="M29" i="16"/>
  <c r="M26" i="16"/>
  <c r="L25" i="16"/>
  <c r="L22" i="16"/>
  <c r="M21" i="16"/>
  <c r="L21" i="16"/>
  <c r="L20" i="16"/>
  <c r="L14" i="16"/>
  <c r="M6" i="16"/>
  <c r="L6" i="16"/>
  <c r="L62" i="15"/>
  <c r="M50" i="15"/>
  <c r="L50" i="15"/>
  <c r="M49" i="15"/>
  <c r="L49" i="15"/>
  <c r="M38" i="15"/>
  <c r="L38" i="15"/>
  <c r="M36" i="15"/>
  <c r="L36" i="15"/>
  <c r="M30" i="15"/>
  <c r="M25" i="15"/>
  <c r="L25" i="15"/>
  <c r="M23" i="15"/>
  <c r="M22" i="15"/>
  <c r="L17" i="15"/>
  <c r="M15" i="15"/>
  <c r="L15" i="15"/>
  <c r="M8" i="15"/>
  <c r="L8" i="15"/>
  <c r="M7" i="15"/>
  <c r="L7" i="15"/>
  <c r="M6" i="15"/>
  <c r="L6" i="15"/>
  <c r="O14" i="3"/>
  <c r="O13" i="3"/>
  <c r="O12" i="3"/>
  <c r="N20" i="7" l="1"/>
  <c r="M20" i="7"/>
  <c r="U54" i="19"/>
  <c r="U48" i="19"/>
  <c r="U45" i="19"/>
  <c r="U44" i="19"/>
  <c r="T14" i="19"/>
  <c r="T13" i="19"/>
  <c r="T12" i="19"/>
  <c r="T11" i="19"/>
  <c r="T43" i="19"/>
  <c r="T19" i="19"/>
  <c r="T52" i="19"/>
  <c r="T18" i="19"/>
  <c r="T51" i="19"/>
  <c r="U34" i="19"/>
  <c r="U21" i="19"/>
  <c r="T50" i="19"/>
  <c r="U55" i="19"/>
  <c r="U20" i="19"/>
  <c r="T35" i="19"/>
  <c r="U53" i="19"/>
  <c r="T5" i="19"/>
  <c r="T32" i="19"/>
  <c r="T27" i="19"/>
  <c r="U29" i="19"/>
  <c r="T10" i="19"/>
  <c r="T17" i="19"/>
  <c r="T25" i="19"/>
  <c r="T41" i="19"/>
  <c r="U39" i="19"/>
  <c r="T9" i="19"/>
  <c r="T40" i="19"/>
  <c r="U38" i="19"/>
  <c r="U26" i="19"/>
  <c r="T8" i="19"/>
  <c r="T15" i="19"/>
  <c r="T47" i="19"/>
  <c r="U37" i="19"/>
  <c r="T7" i="19"/>
  <c r="T24" i="19"/>
  <c r="T46" i="19"/>
  <c r="U36" i="19"/>
  <c r="T6" i="19"/>
  <c r="T23" i="19"/>
  <c r="T22" i="19"/>
  <c r="U33" i="19"/>
  <c r="T31" i="19"/>
  <c r="U30" i="19"/>
  <c r="T42" i="19"/>
  <c r="T58" i="19"/>
  <c r="U28" i="19"/>
  <c r="U25" i="20"/>
  <c r="T6" i="20"/>
  <c r="T18" i="20"/>
  <c r="T23" i="20"/>
  <c r="T22" i="20"/>
  <c r="U7" i="20"/>
  <c r="U8" i="20"/>
  <c r="T9" i="20"/>
  <c r="U21" i="20"/>
  <c r="U19" i="20"/>
  <c r="U3" i="20"/>
  <c r="T17" i="20"/>
  <c r="U20" i="20"/>
  <c r="U5" i="20"/>
  <c r="T4" i="20"/>
  <c r="U16" i="20"/>
  <c r="T15" i="20"/>
  <c r="T13" i="20"/>
  <c r="U10" i="20"/>
  <c r="T12" i="20"/>
  <c r="U11" i="20"/>
  <c r="U14" i="20"/>
  <c r="T24" i="20"/>
  <c r="M30" i="7"/>
  <c r="M29" i="7"/>
  <c r="N10" i="7"/>
  <c r="N23" i="7"/>
  <c r="M47" i="7"/>
  <c r="M5" i="7"/>
  <c r="M27" i="7"/>
  <c r="T3" i="19"/>
  <c r="U3" i="19"/>
  <c r="T4" i="19"/>
  <c r="U4" i="19"/>
  <c r="N3" i="7"/>
  <c r="N18" i="7"/>
  <c r="N11" i="7"/>
  <c r="N9" i="7"/>
  <c r="N35" i="7"/>
  <c r="N14" i="7"/>
  <c r="N50" i="7"/>
  <c r="N38" i="7"/>
  <c r="N37" i="7"/>
  <c r="N26" i="7"/>
  <c r="N17" i="7"/>
  <c r="N13" i="7"/>
  <c r="N49" i="7"/>
  <c r="N25" i="7"/>
  <c r="N16" i="7"/>
  <c r="N54" i="7"/>
  <c r="N42" i="7"/>
  <c r="N53" i="7"/>
  <c r="N41" i="7"/>
  <c r="N52" i="7"/>
  <c r="N40" i="7"/>
  <c r="N28" i="7"/>
  <c r="N51" i="7"/>
  <c r="N39" i="7"/>
  <c r="N15" i="7"/>
  <c r="N48" i="7"/>
  <c r="N36" i="7"/>
  <c r="N24" i="7"/>
  <c r="N12" i="7"/>
  <c r="N46" i="7"/>
  <c r="N34" i="7"/>
  <c r="N45" i="7"/>
  <c r="N21" i="7"/>
  <c r="N6" i="7"/>
  <c r="N44" i="7"/>
  <c r="N32" i="7"/>
  <c r="N8" i="7"/>
  <c r="N4" i="7"/>
  <c r="N22" i="7"/>
  <c r="N33" i="7"/>
  <c r="N55" i="7"/>
  <c r="N43" i="7"/>
  <c r="N31" i="7"/>
  <c r="N19" i="7"/>
  <c r="N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9A380755-D0B0-47B6-9249-94B3E50CB9EB}">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0C3920D7-DFFD-4162-AEF2-D91F70A07DC5}">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F5200D74-F66B-48E3-BB3A-CAC03A3D262D}">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9D751175-30A8-4FE8-9E9A-27F7EE5ACD28}">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4A59C152-4B26-442C-8C17-2926D17FB4D4}">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E559542D-81E0-4BB1-B7EF-3742811443E8}">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M2" authorId="0" shapeId="0" xr:uid="{084288F6-1182-4EA0-BDE2-801EA5D03551}">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Edwar Andrés Payares Villarreal</author>
  </authors>
  <commentList>
    <comment ref="O2" authorId="0" shapeId="0" xr:uid="{C14188E6-18A1-44A7-90BE-AD0FEB2B67A9}">
      <text>
        <r>
          <rPr>
            <b/>
            <sz val="9"/>
            <color indexed="81"/>
            <rFont val="Tahoma"/>
            <family val="2"/>
          </rPr>
          <t>Edwar Andrés Payares Villarreal:</t>
        </r>
        <r>
          <rPr>
            <sz val="9"/>
            <color indexed="81"/>
            <rFont val="Tahoma"/>
            <family val="2"/>
          </rPr>
          <t xml:space="preserve">
EL SALDO PENDIENTE DE LOS CONTRATOS LIQUIDADOS SE REEMBOLSA AL PRESUPUESTO DE LA ENTIDAD
</t>
        </r>
      </text>
    </comment>
  </commentList>
</comments>
</file>

<file path=xl/sharedStrings.xml><?xml version="1.0" encoding="utf-8"?>
<sst xmlns="http://schemas.openxmlformats.org/spreadsheetml/2006/main" count="4070" uniqueCount="1862">
  <si>
    <t>EJECUCION CONTRACTUAL - CORPORACIÓN GILBERTO ECHEVERRI MEJÍA 2015</t>
  </si>
  <si>
    <t>NUMERO  CONTRATO</t>
  </si>
  <si>
    <t>CONTRATISTA</t>
  </si>
  <si>
    <t>NIT/CC</t>
  </si>
  <si>
    <t>TIPO CONTRATO</t>
  </si>
  <si>
    <t>MODALIDAD DE SELECCIÓN</t>
  </si>
  <si>
    <t>OBJETO CONTRACTUAL</t>
  </si>
  <si>
    <t>FECHA INICIO</t>
  </si>
  <si>
    <t>FECHA FIN</t>
  </si>
  <si>
    <t>VALOR INICIAL</t>
  </si>
  <si>
    <t>OTRO SI/ADICION</t>
  </si>
  <si>
    <t>VALOR ADICION</t>
  </si>
  <si>
    <t>TOTAL DESEMBOLSADO</t>
  </si>
  <si>
    <t>PENDIENTE DESEMBOLSAR</t>
  </si>
  <si>
    <t>% EJECUTADO</t>
  </si>
  <si>
    <t>ESTADO</t>
  </si>
  <si>
    <t>OBSERVACION</t>
  </si>
  <si>
    <t>ENLACE SECOP</t>
  </si>
  <si>
    <t>2019-001</t>
  </si>
  <si>
    <t>UNE TELECOMUNICACIONES</t>
  </si>
  <si>
    <t>2019-002</t>
  </si>
  <si>
    <t>INSTITUTO DE CULTURA Y PATRIMONIO DE ANTIOQUIA</t>
  </si>
  <si>
    <t>2019-003</t>
  </si>
  <si>
    <t>2019-004</t>
  </si>
  <si>
    <t>2019-005</t>
  </si>
  <si>
    <t>2019-006</t>
  </si>
  <si>
    <t>2019-007</t>
  </si>
  <si>
    <t>2019-008</t>
  </si>
  <si>
    <t>2019-009</t>
  </si>
  <si>
    <t>2019-010</t>
  </si>
  <si>
    <t>2019-011</t>
  </si>
  <si>
    <t>2019-012</t>
  </si>
  <si>
    <t>2019-013</t>
  </si>
  <si>
    <t>2019-014</t>
  </si>
  <si>
    <t>2019-015</t>
  </si>
  <si>
    <t>2019-016</t>
  </si>
  <si>
    <t>2019-017</t>
  </si>
  <si>
    <t>2019-018</t>
  </si>
  <si>
    <t>2019-019</t>
  </si>
  <si>
    <t>2019-020</t>
  </si>
  <si>
    <t>2019-021</t>
  </si>
  <si>
    <t>2019-022</t>
  </si>
  <si>
    <t>2019-023</t>
  </si>
  <si>
    <t>2019-024</t>
  </si>
  <si>
    <t>2019-025</t>
  </si>
  <si>
    <t>2019-026</t>
  </si>
  <si>
    <t>2019-027</t>
  </si>
  <si>
    <t>2019-028</t>
  </si>
  <si>
    <t>2019-029</t>
  </si>
  <si>
    <t>2019-030</t>
  </si>
  <si>
    <t>2019-031</t>
  </si>
  <si>
    <t>2019-032</t>
  </si>
  <si>
    <t>2019-033</t>
  </si>
  <si>
    <t>2019-034</t>
  </si>
  <si>
    <t>2019-035</t>
  </si>
  <si>
    <t>2019-036</t>
  </si>
  <si>
    <t>2019-037</t>
  </si>
  <si>
    <t>2019-038</t>
  </si>
  <si>
    <t>2019-039</t>
  </si>
  <si>
    <t>2019-040</t>
  </si>
  <si>
    <t>2019-041</t>
  </si>
  <si>
    <t>2019-042</t>
  </si>
  <si>
    <t>2019-043</t>
  </si>
  <si>
    <t>2019-044</t>
  </si>
  <si>
    <t>2019-045</t>
  </si>
  <si>
    <t>2019-046</t>
  </si>
  <si>
    <t>2019-047</t>
  </si>
  <si>
    <t>2019-048</t>
  </si>
  <si>
    <t>EJECUCION CONTRACTUAL - CORPORACIÓN GILBERTO ECHEVERRI MEJÍA 2016</t>
  </si>
  <si>
    <t>EJECUCION CONTRACTUAL - CORPORACIÓN GILBERTO ECHEVERRI MEJÍA 2017</t>
  </si>
  <si>
    <t># INFORMES SUPERVISION</t>
  </si>
  <si>
    <t>2017-001</t>
  </si>
  <si>
    <t>CATALINA MOLINA BETANCUR</t>
  </si>
  <si>
    <t>Prestación de servicios</t>
  </si>
  <si>
    <t>Contratación Directa (Ley 1150 de 2007)</t>
  </si>
  <si>
    <t>PRESTAR LOS SERVICIOS PROFESIONALES A LA DIRECCIÓN EJECUTIVA DE LA CORPORACIÓN PARA EL FOMENTO DE LA EDUCACIÓN SUPERIOR EN LOS DIFERENTES PROCESOS CONTRACTUALES QUE PRETENDE ADELANTAR</t>
  </si>
  <si>
    <t>-</t>
  </si>
  <si>
    <t>LIQUIDADO</t>
  </si>
  <si>
    <t>TERMINACIÓN ANTICIPADA EL 8 DE AGOSTO DE 2017 POR SOLICITUD DEL CONTRATISTA.</t>
  </si>
  <si>
    <t>https://www.contratos.gov.co/consultas/detalleProceso.do?numConstancia=17-12-6039937</t>
  </si>
  <si>
    <t>2017-002</t>
  </si>
  <si>
    <t>LINA ALEXANDRA GUZMAN PERDOMO</t>
  </si>
  <si>
    <t>PRESTAR LOS SERVICIOS PROFESIONALES PARA LA IMPLEMENTACIÓN  DE LOS PROCESOS DEL SISTEMA DE GESTIÓN INTEGRAL Y DEL ÁREA DE GESTIÓN DEL TALENTO HUMANO DE LA CORPORACIÓN PARA EL FOMENTO DE LA EDUCACIÓN SUPERIOR</t>
  </si>
  <si>
    <t>https://www.contratos.gov.co/consultas/detalleProceso.do?numConstancia=17-12-6045238</t>
  </si>
  <si>
    <t>2017-003</t>
  </si>
  <si>
    <t>FABIAN FERNANDEZ ARROYAVE</t>
  </si>
  <si>
    <t>PRESTAR LOS SERVICIOS PROFESIONALES A LA CORPORACIÓN PARA EL FOMENTO DE LA EDUCACIÓN SUPERIOR EN LAS NECESIDADES INFORMÁTICAS DE LA PLATAFORMA TECNOLÓGICA Y DEMÁS QUE REQUIERA LA ENTIDAD  EN EL CUMPLIMIENTO  DE SUS ACTIVIDADES</t>
  </si>
  <si>
    <t>https://www.contratos.gov.co/consultas/detalleProceso.do?numConstancia=17-12-6046061</t>
  </si>
  <si>
    <t>2017-004</t>
  </si>
  <si>
    <t>JUAN GABRIEL CATAÑO LOPERA</t>
  </si>
  <si>
    <t>PRESTAR LOS SERVICIOS PROFESIONALES A LA CORPORACIÓN PARA EL FOMENTO DE LA EDUCACIÓN SUPERIOR EN EL SEGUIMIENTO Y ACOMPAÑAMIENTO  DE LOS ESTUDIANTES PARA INCENTIVAR LA PERMANENCIA Y GRADUACIÓN EN LA EDUCACIÓN SUPERIOR</t>
  </si>
  <si>
    <t>LA MAYOR DIFERENCIA CORRESPONDE A LOS VIÁTICOS QUE NO SE GENERARON.</t>
  </si>
  <si>
    <t>https://www.contratos.gov.co/consultas/detalleProceso.do?numConstancia=17-12-6046814</t>
  </si>
  <si>
    <t>2017-005</t>
  </si>
  <si>
    <t>CRISTHIAN ALEXIS GALLON MONSALVE</t>
  </si>
  <si>
    <t>PRESTAR LOS SERVICIOS PROFESIONALES A LA CORPORACIÓN PARA EL FOMENTO DE LA EDUCACIÓN SUPERIOR DESDE EL ENFOQUE PSICOSOCIAL EN EL SEGUIMIENTO Y ACOMPAÑAMIENTO  DE LOS ESTUDIANTES PARA INCENTIVAR LA PERMANENCIA Y GRADUACIÓN EN LA EDUCACIÓN SUPERIOR</t>
  </si>
  <si>
    <t>https://www.contratos.gov.co/consultas/detalleProceso.do?numConstancia=17-12-6047209</t>
  </si>
  <si>
    <t>2017-006</t>
  </si>
  <si>
    <t>SEBASTIAN CAÑAS GOMEZ</t>
  </si>
  <si>
    <t>PRESTAR LOS SERVICIOS PROFESIONALES A LA CORPORACIÓN PARA EL FOMENTO DE LA EDUCACIÓN SUPERIOR DESDE EL ÁREA DE INTEGRACIÓN AL TERRITORIO PARA EL SEGUIMIENTO Y ACOMPAÑAMIENTO A LOS ESTUDIANTES INCENTIVANDO LA PERMANENCIA Y GRADUACIÓN EN LA EDUCACIÓN SUPERIOR</t>
  </si>
  <si>
    <t>https://www.contratos.gov.co/consultas/detalleProceso.do?numConstancia=17-12-6069492</t>
  </si>
  <si>
    <t>2017-007</t>
  </si>
  <si>
    <t>YESICA ALEJANDRA AGUIRRE BEDOYA</t>
  </si>
  <si>
    <t>APOYAR  LA CORPORACIÓN PARA EL FOMENTO DE LA EDUCACIÓN SUPERIOR EN LA ESTRATEGIA DE SEGUIMIENTO VIRTUAL DE LOS ESTUDIANTES DENTRO DEL MARCO DE LA POLÍTICA DE ACCESO Y PERMANENCIA EN LA EDUCACIÓN SUPERIOR</t>
  </si>
  <si>
    <t>https://www.contratos.gov.co/consultas/detalleProceso.do?numConstancia=17-12-6047645</t>
  </si>
  <si>
    <t>2017-008</t>
  </si>
  <si>
    <t>MARIA GREISY CARINEY MORENO RUA</t>
  </si>
  <si>
    <t>PRESTAR LOS SERVICIOS PROFESIONALES PARA GESTIONAR LOS COMPONENTES GRÁFICOS INFORMATIVOS Y COMUNICATIVOS QUE REQUIERA LA  CORPORACIÓN PARA EL FOMENTO DE LA EDUCACIÓN SUPERIOR</t>
  </si>
  <si>
    <t>https://www.contratos.gov.co/consultas/detalleProceso.do?numConstancia=17-12-6048264</t>
  </si>
  <si>
    <t>2017-009</t>
  </si>
  <si>
    <t>MARIA MARYORI CARVAJAL JARAMILLO</t>
  </si>
  <si>
    <t>Prestar los servicios profesionales a la Corporacion para el Fomento de la Educación Superior en la coordinación de los procesos técnicos y operativos relacionados con el fondo rotatorio departamental de credito para el acceso a la edicación superior y la educación para el trabajo y el desarrollo humano Gilberto Echeverri Mejía</t>
  </si>
  <si>
    <t>https://www.contratos.gov.co/consultas/detalleProceso.do?numConstancia=17-12-6069899</t>
  </si>
  <si>
    <t>2017-010</t>
  </si>
  <si>
    <t>INSTITUTO DE CULTURA Y PATRIMONIO</t>
  </si>
  <si>
    <t>900425129-0</t>
  </si>
  <si>
    <t>Arrendamiento</t>
  </si>
  <si>
    <t>RECIBIR A TÍTULO DE ARRENDAMIENTO ESPACIOS UBICADOS EN EL NIVEL CUARTO 4 DEL PALACIO DE LA CULTURA RAFAEL URIBE URIBE PARA EL FUNCIONAMIENTO DE LA CORPORACIÓN PARA EL FOMENTO DE LA EDUCACIÓN SUPERIOR</t>
  </si>
  <si>
    <t>https://www.contratos.gov.co/consultas/detalleProceso.do?numConstancia=17-12-6136837</t>
  </si>
  <si>
    <t>2017-011</t>
  </si>
  <si>
    <t>SERVICIOS POSTALES NACIONALES SA</t>
  </si>
  <si>
    <t>PRESTAR EL SERVICIO DE CORREO Y MENSAJERÍA DE LA CORRESPONDENCIA Y DEMÁS ENVÍOS QUE SE REQUIERAN EN LA CORPORACIÓN PARA EL FOMENTO DE LA EDUCACIÓN SUPERIOR</t>
  </si>
  <si>
    <t>https://www.contratos.gov.co/consultas/detalleProceso.do?numConstancia=17-12-6139373</t>
  </si>
  <si>
    <t>2017-012</t>
  </si>
  <si>
    <t>JIM BRAND AMADOR CUARTAS</t>
  </si>
  <si>
    <t>PRESTAR LOS SERVICIOS PROFESIONALES EN TODOS LOS PROCESOS OPERATIVOS Y TÉCNICOS QUE REQUIERA LA CORPORACIÓN PARA EL FOMENTO DE LA EDUCACIÓN SUPERIOR</t>
  </si>
  <si>
    <t>https://www.contratos.gov.co/consultas/detalleProceso.do?numConstancia=17-12-6139950</t>
  </si>
  <si>
    <t>2017-013</t>
  </si>
  <si>
    <t>LUIS EDUARDO TUBERQUIA AVENDAÑO</t>
  </si>
  <si>
    <t>APOYAR LA SUBDIRECCIÓN TÉCNICA DE LA CORPORACIÓN PARA EL FOMENTO DE LA EDUCACIÓN SUPERIOR EN LAS ACCIONES QUE SE ADELANTAN EN TERRITORIO</t>
  </si>
  <si>
    <t>https://www.contratos.gov.co/consultas/detalleProceso.do?numConstancia=17-12-6151017</t>
  </si>
  <si>
    <t>2017-014</t>
  </si>
  <si>
    <t>JUAN DAVID ORTIZ BERRIO</t>
  </si>
  <si>
    <t>https://www.contratos.gov.co/consultas/detalleProceso.do?numConstancia=17-12-6151544</t>
  </si>
  <si>
    <t>2017-015</t>
  </si>
  <si>
    <t>JUAN DIEGO ARROYAVE ROJAS</t>
  </si>
  <si>
    <t>TERMINACIÓN ANTICIPADA EL 25 DE SEPTIEMBRE DE 2017, POR SOLICITUD DEL CONTRATISTA.</t>
  </si>
  <si>
    <t>https://www.contratos.gov.co/consultas/detalleProceso.do?numConstancia=17-12-6157845</t>
  </si>
  <si>
    <t>2017-016</t>
  </si>
  <si>
    <t>XIMENA AMARILES GONZALEZ</t>
  </si>
  <si>
    <t>LA  DIFERENCIA CORRESPONDE A LOS VIÁTICOS QUE NO SE GENERARON.</t>
  </si>
  <si>
    <t>https://www.contratos.gov.co/consultas/detalleProceso.do?numConstancia=17-12-6160035</t>
  </si>
  <si>
    <t>2017-017</t>
  </si>
  <si>
    <t>LORENZO PORTILLO COGOLLO</t>
  </si>
  <si>
    <t>APOYAR LAS ACCIONES ORIENTADAS A LA PERMANENCIA DE LOS BECARIOS QUE SE REALICEN DESDE  LA SUBDIRECCIÓN TÉCNICA DE LA CORPORACIÓN PARA EL FOMENTO DE LA EDUCACIÓN SUPERIOR</t>
  </si>
  <si>
    <t>https://www.contratos.gov.co/consultas/detalleProceso.do?numConstancia=17-12-6161369</t>
  </si>
  <si>
    <t>2017-018</t>
  </si>
  <si>
    <t>ANDRES DAVID AGUDELO LAFAUX</t>
  </si>
  <si>
    <t>https://www.contratos.gov.co/consultas/detalleProceso.do?numConstancia=17-12-6162658</t>
  </si>
  <si>
    <t>2017-019</t>
  </si>
  <si>
    <t>ALEJANDRO HERNANDEZ AGUDELO</t>
  </si>
  <si>
    <t>PRESTAR LOS SERVICIOS PROFESIONALES A LA CORPORACIÓN PARA EL FOMENTO DE LA EDUCACIÓN SUPERIOR EN LAS ACCIONES QUE SE ADELANTEN EN EL COMPONENTE TÉCNICO Y ADMINISTRATIVO</t>
  </si>
  <si>
    <t>https://www.contratos.gov.co/consultas/detalleProceso.do?numConstancia=17-12-6163964</t>
  </si>
  <si>
    <t>2017-020</t>
  </si>
  <si>
    <t>LINA MARCELA VILLA PULGARIN</t>
  </si>
  <si>
    <t>https://www.contratos.gov.co/consultas/detalleProceso.do?numConstancia=17-12-6169162</t>
  </si>
  <si>
    <t>2017-021</t>
  </si>
  <si>
    <t>JULIANA MARIA YEPES GOMEZ</t>
  </si>
  <si>
    <t>https://www.contratos.gov.co/consultas/detalleProceso.do?numConstancia=17-12-6169653</t>
  </si>
  <si>
    <t>2017-022</t>
  </si>
  <si>
    <t>JANIER ALEXANDER GUARDIA HINESTROZA</t>
  </si>
  <si>
    <t>https://www.contratos.gov.co/consultas/detalleProceso.do?numConstancia=17-12-6172385</t>
  </si>
  <si>
    <t>2017-023</t>
  </si>
  <si>
    <t>LINA MARCELA CORREA AGUDELO</t>
  </si>
  <si>
    <t>PRESTAR LOS SERVICIOS PROFESIONALES PARA LA PROMOCIÓN Y CONSOLIDACIÓN DE LAS ESTRATEGIAS COMUNICATIVAS DE LA CORPORACIÓN PARA EL FOMENTO DE LA EDUCACIÓN SUPERIOR</t>
  </si>
  <si>
    <t>TERMINACIÓN ANTICIPADA EL 5 DE MAYO DE 2017, POR SOLICITUD DEL CONTRATISTA.</t>
  </si>
  <si>
    <t>https://www.contratos.gov.co/consultas/detalleProceso.do?numConstancia=17-12-6172995</t>
  </si>
  <si>
    <t>2017-024</t>
  </si>
  <si>
    <t>ALEXANDRA AGUDELO ALVAREZ</t>
  </si>
  <si>
    <t>PRESTAR APOYO A LA CORPORACIÓN PARA EL FOMENTO DE LA EDUCACIÓN SUPERIOR EN LAS ACTIVIDADES RELACIONADAS CON EL PROCESO DE GESTIÓN DOCUMENTAL</t>
  </si>
  <si>
    <t>https://www.contratos.gov.co/consultas/detalleProceso.do?numConstancia=17-12-6173739</t>
  </si>
  <si>
    <t>2017-025</t>
  </si>
  <si>
    <t>CLAUDIA MILENA MONTOYA TAMAYO</t>
  </si>
  <si>
    <t>https://www.contratos.gov.co/consultas/detalleProceso.do?numConstancia=17-12-6188063</t>
  </si>
  <si>
    <t>2017-026</t>
  </si>
  <si>
    <t>BRAYAN ESTIVEN PAMPLONA CLAVIJO</t>
  </si>
  <si>
    <t>https://www.contratos.gov.co/consultas/detalleProceso.do?numConstancia=17-12-6189184</t>
  </si>
  <si>
    <t>2017-027</t>
  </si>
  <si>
    <t>JOHN JAIRO PIÑA DIAZ</t>
  </si>
  <si>
    <t>PRESTAR LOS SERVICIOS PROFESIONALES A LA CORPORACIÓN PARA EL FOMENTO DE LA EDUCACIÓN SUPERIOR EN EL SOPORTE DE LAS NECESIDADES DE LA  PLATAFORMA TECNOLÓGICA</t>
  </si>
  <si>
    <t>https://www.contratos.gov.co/consultas/detalleProceso.do?numConstancia=17-12-6189643</t>
  </si>
  <si>
    <t>2017-028</t>
  </si>
  <si>
    <t>MUNICIPIO DE RIONEGRO (CONTRATANTE)</t>
  </si>
  <si>
    <t>890907317-2</t>
  </si>
  <si>
    <t>Convenio interadministrativo</t>
  </si>
  <si>
    <t>N/A</t>
  </si>
  <si>
    <t>AUNAR ESFUERZOS PARA POSIBILITAR EL ACCESO Y LA PERMANENCIA DE  EDUCACION SUPERIOR DE LOS ESTUDIANTES DEL MUNICIPIO DE RIONEGRO CON MEJORES RESULTADOS EN LAS PRUEBAS DE ESTADO SABER 11 2016 "PILOS RIONEGRO"</t>
  </si>
  <si>
    <t>07/02*2017</t>
  </si>
  <si>
    <t>LOS RECURSOS NO EJECUTADOS SE REINTEGRARON AL MUNICIPIO</t>
  </si>
  <si>
    <t>2017-029</t>
  </si>
  <si>
    <t>FRANCISCO LUIS ECHAVARRIA GOMEZ</t>
  </si>
  <si>
    <t>PRESTAR LOS SERVICIOS PROFESIONALES EN EL MONITOREO CONFIGURACIÓN Y SOLUCIÓN DE PROBLEMAS SOBRE LA INFRAESTRUCTURA TECNOLÓGICA Y SISTEMAS DE INFORMACIÓN DE LA CORPORACIÓN PARA EL FOMENTO DE LA EDUCACIÓN SUPERIOR</t>
  </si>
  <si>
    <t>TERMINACIÓN ANTICIPADA EL 28 DE NOVIEMBRE DE 2017, POR SOLICITUD DEL CONTRATISTA.</t>
  </si>
  <si>
    <t>https://www.contratos.gov.co/consultas/detalleProceso.do?numConstancia=17-12-6190000</t>
  </si>
  <si>
    <t>2017-030</t>
  </si>
  <si>
    <t>FABIANA FERNANDEZ OCHOA</t>
  </si>
  <si>
    <t>PRESTAR LOS SERVICIOS PROFESIONALES A LA CORPORACIÓN PARA EL FOMENTO DE LA EDUCACIÓN SUPERIOR EN LA GENERACIÓN DE ALIANZAS ESTRATÉGICAS PARA EL CUMPLIMIENTO DEL OBJETO SOCIAL</t>
  </si>
  <si>
    <t>ADICIÓN Y PRÓRROGA POR 2 MESES  MÁS.</t>
  </si>
  <si>
    <t>https://www.contratos.gov.co/consultas/detalleProceso.do?numConstancia=17-12-6190536</t>
  </si>
  <si>
    <t>2017-031</t>
  </si>
  <si>
    <t>JULIAN ORTEGA MEJIA</t>
  </si>
  <si>
    <t>REALIZAR EL SEGUIMIENTO ADMINISTRATIVO TÉCNICO Y FINANCIERO AL PROYECTO APOYO FINANCIACIÓN A LOS JÓVENES PARA EL ACCESO Y LA PERMANENCIA EN LA EDUCACIÓN SUPERIOR TODO EL DEPARTAMENTO ANTIOQUIA OCCIDENTE COFINANCIADO CON RECURSOS DEL SISTEMA GENERAL DE REGALÍAS</t>
  </si>
  <si>
    <t>https://www.contratos.gov.co/consultas/detalleProceso.do?numConstancia=17-12-6197071</t>
  </si>
  <si>
    <t>2017-032</t>
  </si>
  <si>
    <t>YESICA PAOLA VERGARA LOPEZ</t>
  </si>
  <si>
    <t>APOYAR LAS SUBDIRECCIONES DE LA CORPORACIÓN PARA EL FOMENTO DE LA EDUCACIÓN SUPERIOR   EN LOS ASUNTOS DE ORDEN ADMINISTRATIVO Y OPERATIVO QUE FORTALEZCAN LA GESTIÓN Y APORTEN AL LOGRO DE OBJETIVOS</t>
  </si>
  <si>
    <t>TERMINACIÓN ANTICIPADA EL 25 DE JUNIO DE 2017, POR SOLICITUD DEL CONTRATISTA.</t>
  </si>
  <si>
    <t>https://www.contratos.gov.co/consultas/detalleProceso.do?numConstancia=17-12-6197532</t>
  </si>
  <si>
    <t>2017-033</t>
  </si>
  <si>
    <t>JUAN CAMILO GONZALEZ SUAREZ</t>
  </si>
  <si>
    <t>REALIZAR EL REGISTRO CONTABLE DE LAS OPERACIONES DE CIERRE DEL AÑO 2016 DE LA CORPORACIÓN PARA EL FOMENTO DE LA EDUCACIÓN SUPERIOR</t>
  </si>
  <si>
    <t>https://www.contratos.gov.co/consultas/detalleProceso.do?numConstancia=17-12-6198205</t>
  </si>
  <si>
    <t>2017-034</t>
  </si>
  <si>
    <t>EMPRESA PARA LA SEGURIDAD URBANA  ESU</t>
  </si>
  <si>
    <t>890984761-4</t>
  </si>
  <si>
    <t>MANDATO SIN REPRESENTACIÓN PARA LA ADMINISTRACIÓN DE RECURSOS DESTINADOS A LA PRESTACIÓN DEL SERVICIO DE TRANSPORTE QUE REQUIERA LA CORPORACIÓN PARA EL FOMENTO DE EDUCACIÓN SUPERIOR</t>
  </si>
  <si>
    <t>ADICIÓN Y PRÓRROGA HASTA EL 28 DE DICIEMBRE DE 2017 O HASTA AGOTAR EXISTENCIAS.</t>
  </si>
  <si>
    <t>https://www.contratos.gov.co/consultas/detalleProceso.do?numConstancia=17-12-6251661</t>
  </si>
  <si>
    <t>2017-035</t>
  </si>
  <si>
    <t>AXA COLPATRIA SEGUROS SA</t>
  </si>
  <si>
    <t>860002184-6</t>
  </si>
  <si>
    <t>Selección Abreviada de Menor Cuantía (Ley 1150 de 2007)</t>
  </si>
  <si>
    <t>CONTRATAR LAS POLIZAS DE SEGUROS REQUERIDAS PARA AMPARAR Y PROTEGER LOS BIENES E INTERESES PATRIMONIALES ACTUALES O FUTUROS DE LA ENTIDAD POR LOS CUALES SEA O FUERE LEGALMENTE RESPONSABLE</t>
  </si>
  <si>
    <t>https://www.contratos.gov.co/consultas/detalleProceso.do?numConstancia=17-11-6020638</t>
  </si>
  <si>
    <t>2017-036</t>
  </si>
  <si>
    <t>DAVID TOBIAS HENAO ALZATE</t>
  </si>
  <si>
    <t>Prestación de servicios profesionales para el seguimiento técnico y administrativo de los fondos o programas de educación superior a través de convenios pactados entre la Corporación y otras entidades</t>
  </si>
  <si>
    <t>TERMINACIÓN ANTICIPADA EL 6 DE OCTUBRE DE 2017, POR SOLICITUD DEL CONTRATISTA.</t>
  </si>
  <si>
    <t>https://www.contratos.gov.co/consultas/detalleProceso.do?numConstancia=17-12-6411788</t>
  </si>
  <si>
    <t>2017-037</t>
  </si>
  <si>
    <t>FONDO DE EMPLEADOS DEL DEPARTAMENTO DE ANTIOQUIA  FEDEAN</t>
  </si>
  <si>
    <t>890982415-5</t>
  </si>
  <si>
    <t>Convenio entre la Corporación para el Fomento de la Educación Superior y el Fondo de Empleados del Departamento de Antioquia  FEDEAN para la prestación de servicios de ahorro crédito y demás beneficios propios del fondo de empleados de la Corporación</t>
  </si>
  <si>
    <t>NO APLICA</t>
  </si>
  <si>
    <t>EN EJECUCION</t>
  </si>
  <si>
    <t>2017-038</t>
  </si>
  <si>
    <t>PROTECDATA COLOMBIA SAS</t>
  </si>
  <si>
    <t>900884021-2</t>
  </si>
  <si>
    <t>Servicios profesionales para la actualización y adaptación en la implementación de la protección de datos personales de la cual es responsable la Corporación para el Fomento de la Educación Superior</t>
  </si>
  <si>
    <t>https://www.contratos.gov.co/consultas/detalleProceso.do?numConstancia=17-12-6424533</t>
  </si>
  <si>
    <t>2017-039</t>
  </si>
  <si>
    <t>UNE EPM TELECOMUNICACIONES SA</t>
  </si>
  <si>
    <t>900092385-9</t>
  </si>
  <si>
    <t>Prestar el servicio de tecnologias de la información y comunicación TIC en la Corporación para el Fomento e la Educación Superior</t>
  </si>
  <si>
    <t>ADICIÓN Y PRÓRROGA HASTA EL 30 DE JUNIO DE 2018.</t>
  </si>
  <si>
    <t>https://www.contratos.gov.co/consultas/detalleProceso.do?numConstancia=17-12-6602572</t>
  </si>
  <si>
    <t>2017-040</t>
  </si>
  <si>
    <t>MUNICIPIO DE BARBOSA (CONTRATANTE)</t>
  </si>
  <si>
    <t>890980445-7</t>
  </si>
  <si>
    <t>AUNAR ESFUERZOS PARA POSIBILITAR EL ACCESO Y LA PERMANENCIA DE ESTUDIANTES DEL MUNICIPIO DE BARBOSA A LA EDUCACIÓN SUPERIOR, EN EL MARCO DEL PROGRAMA "CONJUNTOS".</t>
  </si>
  <si>
    <t>2017-041</t>
  </si>
  <si>
    <t>TYU IMPORTACIONES SAS</t>
  </si>
  <si>
    <t>900181068-0</t>
  </si>
  <si>
    <t>Suministro</t>
  </si>
  <si>
    <t>SUMINISTRO DE PAPELERÍA ELEMENTOS DE OFICINA ASEO Y CAFETERÍA REQUERIDOS POR LA CORPORACIÓN PARA EL FOMENTO DE LA EDUCACIÓN SUPERIOR</t>
  </si>
  <si>
    <t>https://www.contratos.gov.co/consultas/detalleProceso.do?numConstancia=17-13-6392014</t>
  </si>
  <si>
    <t>2017-042</t>
  </si>
  <si>
    <t>EDWAR ANDRES PAYARES VILLARREAL</t>
  </si>
  <si>
    <t>https://www.contratos.gov.co/consultas/detalleProceso.do?numConstancia=17-12-6602732</t>
  </si>
  <si>
    <t>2017-043</t>
  </si>
  <si>
    <t>DANNY ALEJANDRO ARROYAVE FLOREZ</t>
  </si>
  <si>
    <t>Prestar los servicios tecnologicos a la Corporación para el Fomento de la Educación Superior en el seguimiento y testeo de los servicios tecnologicos</t>
  </si>
  <si>
    <t>https://www.contratos.gov.co/consultas/detalleProceso.do?numConstancia=17-12-6603644</t>
  </si>
  <si>
    <t>2017-044</t>
  </si>
  <si>
    <t>LINA MARIA LONDOÑO SANCHEZ</t>
  </si>
  <si>
    <t>PRESTAR LOS SERVICIOS PROFESIONALES A LA CORPORACIÓN PARA EL FOMENTO DE LA EDUCACIÓN SUPERIOR EN EL APOYO DE PROCESOS TÉCNICOS Y OPERATIVOS RELACIONADOS CON EL FONDO ROTATORIO DEPARTAMENTAL DE CRÉDITO PARA ACCESO A LA EDUCACIÓN SUPERIOR Y EDUCACIÓN PARA EL TRABAJO Y EL DESARROLLO HUMANO GILBERTO ECHEVERRI MEJIA</t>
  </si>
  <si>
    <t>https://www.contratos.gov.co/consultas/detalleProceso.do?numConstancia=17-12-6634217</t>
  </si>
  <si>
    <t>2017-045</t>
  </si>
  <si>
    <t>CARLOS ALBERTO RESTREPO ECHAVARRIA</t>
  </si>
  <si>
    <t>TERMINACIÓN ANTICIPADA EL 31 DE AGOSTO DE 2017, POR SOLICITUD DEL CONTRATISTA.</t>
  </si>
  <si>
    <t>https://www.contratos.gov.co/consultas/detalleProceso.do?numConstancia=17-12-6664532</t>
  </si>
  <si>
    <t>2017-046</t>
  </si>
  <si>
    <t>PRESTAR LOS SERVICIOS PROFESIONALES A LA CORPORACIÓN PARA EL FOMENTO DE LA EDUCACIÓN SUPERIOR EN LA COORDINACIÓN DE LOS PROCESOS TÉCNICOS Y OPERATIVOS RELACIONADOS CON EL FONDO ROTATORIO DEPARTAMENTAL DE CRÉDITO PARA ACCESO A LA EDUCACIÓN SUPERIOR Y EDUCACIÓN PARA EL TRABAJO Y EL DESARROLLO HUMANO GILBERTO ECHEVERRI MEJIA</t>
  </si>
  <si>
    <t>https://www.contratos.gov.co/consultas/detalleProceso.do?numConstancia=17-12-6634980</t>
  </si>
  <si>
    <t>2017-047</t>
  </si>
  <si>
    <t>WILSON ANDRES CARDONA PELAEZ</t>
  </si>
  <si>
    <t>PRESTAR LOS SERVICIOS PROFESIONALES A LA CORPORACIÓN PARA EL FOMENTO DE LA EDUCACIÓN SUPERIOR EN LA PROMOCIÓN PARA EL ACCESO EL SEGUIMIENTO Y ACOMPAÑAMIENTO DE LOS ESTUDIANTES PARA INCENTIVAR SU PERMANENCIA Y GRADUACIÓN EN LA EDUCACIÓN SUPERIOR</t>
  </si>
  <si>
    <t>https://www.contratos.gov.co/consultas/detalleProceso.do?numConstancia=17-12-6635781</t>
  </si>
  <si>
    <t>2017-048</t>
  </si>
  <si>
    <t>LIZETH GOMEZ CASTAÑO</t>
  </si>
  <si>
    <t>https://www.contratos.gov.co/consultas/detalleProceso.do?numConstancia=17-12-6667356</t>
  </si>
  <si>
    <t>2017-049</t>
  </si>
  <si>
    <t>UNIVERSIDAD NACIONAL DE COLOMBIA SEDE MEDELLIN</t>
  </si>
  <si>
    <t>899999063-3</t>
  </si>
  <si>
    <t>Contrato Interadministrativo</t>
  </si>
  <si>
    <t>CONTRATO INTERADMINISTRATIVO PARA IDENTIFICAR LAS ESTRATEGIAS QUE SE REQUIERAN PARA POTENCIALIZAR EL ACCESO LA PERMANENCIA Y LA GRADUACIÓN EN LA EDUCACIÓN SUPERIOR DE LOS PROGRAMAS Y FONDOS DE LA CORPORACIÓN PARA EL FOMENTO DE LA EDUCACIÓN SUPERIOR</t>
  </si>
  <si>
    <t>https://www.contratos.gov.co/consultas/detalleProceso.do?numConstancia=17-12-6674462</t>
  </si>
  <si>
    <t>2017-050</t>
  </si>
  <si>
    <t>NEXIA INTERNACIONAL MONTES Y ASOCIADOS SAS</t>
  </si>
  <si>
    <t>800088357-4</t>
  </si>
  <si>
    <t>PRESTAR SERVICIOS PROFESIONALES DE REVISORIA FISCAL EN LA CORPORACIÓN PARA EL FOMENTO DE LA EDUCACIÓN SUPERIOR</t>
  </si>
  <si>
    <t>https://www.contratos.gov.co/consultas/detalleProceso.do?numConstancia=17-12-6669895</t>
  </si>
  <si>
    <t>2017-051</t>
  </si>
  <si>
    <t>CARLOS ANDRES TABORDA MARIN</t>
  </si>
  <si>
    <t>PRESTAR LOS SERVICIOS TÉCNICOS A LA CORPORACIÓN PARA EL FOMENTO DE LA EDUCACIÓN SUPERIOR EN LOS PROCESOS OPERATIVOS RELACIONADOS CON EL FONDO ROTATORIO DEPARTAMENTAL DE CRÉDITO PARA ACCESO A LA EDUCACIÓN SUPERIOR Y EDUCACIÓN PARA EL TRABAJO Y EL DESARROLLO HUMANO GILBERTO ECHEVERRI MEJIA</t>
  </si>
  <si>
    <t>https://www.contratos.gov.co/consultas/detalleProceso.do?numConstancia=17-12-6668255</t>
  </si>
  <si>
    <t>2017-052</t>
  </si>
  <si>
    <t>COMPLEMENTOS DEL SUR SAS</t>
  </si>
  <si>
    <t>900276519-1</t>
  </si>
  <si>
    <t>ADQUIRIR E INSTALAR ELEMENTOS DE SEGURIDAD Y SALUD EN EL TRABAJO PARA LA CORPORACIÓN PARA EL FOMENTO DE LA EDUCACIÓN SUPERIOR</t>
  </si>
  <si>
    <t>PRÓRROGA HASTA EL 25 DE AGOSTO DE 2017.</t>
  </si>
  <si>
    <t>https://www.contratos.gov.co/consultas/detalleProceso.do?numConstancia=17-13-6706409</t>
  </si>
  <si>
    <t>2017-053</t>
  </si>
  <si>
    <t>JOSE DE JESUS PINZON GARCIA</t>
  </si>
  <si>
    <t>PRESTAR LOS SERVICIOS PROFESIONALES EN LA CORPORACIÓN PARA EL FOMENTO DE LA EDUCACIÓN SUPERIOR PARA LA IMPLEMENTACIÓN DEL SISTEMA DE GESTIÓN DE LA SEGURIDAD Y SALUD EN EL TRABAJO</t>
  </si>
  <si>
    <t>https://www.contratos.gov.co/consultas/detalleProceso.do?numConstancia=17-12-6890183</t>
  </si>
  <si>
    <t>2017-054</t>
  </si>
  <si>
    <t>TELEPRESS SAS</t>
  </si>
  <si>
    <t>900217754-2</t>
  </si>
  <si>
    <t>REALIZAR LA IMPLEMENTACIÓN DE ESTRATEGIAS DE COMUNICACIÓN LA ORGANIZACIÓN Y OPERACIÓN LOGÍSTICA DE EVENTOS Y EL SUMINISTRO DE MATERIAL PUBLICITARIO PARA LA CORPORACIÓN PARA EL FOMENTO DE LA EDUCACIÓN SUPERIOR</t>
  </si>
  <si>
    <t>https://www.contratos.gov.co/consultas/detalleProceso.do?numConstancia=17-11-6686948</t>
  </si>
  <si>
    <t>2017-055</t>
  </si>
  <si>
    <t>DANIELA ANDREA RIVERA LONDOÑO</t>
  </si>
  <si>
    <t>APOYAR LA SUBDIRECCIONES DE LA CORPORACIÓN PARA EL FOMENTO DE LA EDUCACIÓN SUPERIOR  EN LOS ASUNTOS DE ORDEN ADMINISTRATIVO Y OPERATIVO QUE FORTALEZCAN LA GESTIÓN Y APORTEN AL LOGRO DE OBJETIVOS</t>
  </si>
  <si>
    <t>https://www.contratos.gov.co/consultas/detalleProceso.do?numConstancia=17-12-6933489</t>
  </si>
  <si>
    <t>2017-056</t>
  </si>
  <si>
    <t>VANESSA HERNADEZ RAMIREZ</t>
  </si>
  <si>
    <t>PRESTAR SERVICIOS PROFESIONALES A LA CORPORACIÓN PARA EL FOMENTO DE LA EDUCACIÓN SUPERIOR EN LA GENERACIÓN DE ALIANZAS ESTRATÉGICAS PARA EL CUMPLIMIENTO DEL OBJETO SOCIAL</t>
  </si>
  <si>
    <t>https://www.contratos.gov.co/consultas/detalleProceso.do?numConstancia=17-12-6933801</t>
  </si>
  <si>
    <t>2017-057</t>
  </si>
  <si>
    <t>YASIRIS RODRIGUEZ MOSQUERA</t>
  </si>
  <si>
    <t>PRESTAR SERVICIOS PROFESIONALES  A LA DIRECCIÓN EJECUTIVA DE LA CORPORACIÓN PARA EL FOMENTO DE LA EDUCACIÓN SUPERIOR EN LOS DIFERENTES PROCESOS  CONTRACTUALES QUE PRETENDE ADELANTAR</t>
  </si>
  <si>
    <t>https://www.contratos.gov.co/consultas/detalleProceso.do?numConstancia=17-12-6933941</t>
  </si>
  <si>
    <t>2017-058</t>
  </si>
  <si>
    <t>UNION TEMPORAL SEE TYU</t>
  </si>
  <si>
    <t>901093065-5</t>
  </si>
  <si>
    <t>Subasta</t>
  </si>
  <si>
    <t>ADQUIRIR Y RENOVAR SERVICIOS DE MENSAJERIA LICENCIAS EQUIPOS TECNOLÓGICOS Y ACCESORIOS PARA LA CORPORACIÓN PARA EL FOMENTO DE LA EDUCACIÓN SUPERIOR</t>
  </si>
  <si>
    <t>https://www.contratos.gov.co/consultas/detalleProceso.do?numConstancia=17-9-432115</t>
  </si>
  <si>
    <t>2017-059</t>
  </si>
  <si>
    <t>DOMOTICA SOLUCIONES SAS</t>
  </si>
  <si>
    <t>900729936-3</t>
  </si>
  <si>
    <t>ADQUIRIR EQUIPOS TECNOLÓGICOS PARA LA CORPORACIÓN PARA EL FOMENTO DE LA EDUCACIÓN SUPERIOR</t>
  </si>
  <si>
    <t>https://www.contratos.gov.co/consultas/detalleProceso.do?numConstancia=17-9-432935</t>
  </si>
  <si>
    <t>2017-060</t>
  </si>
  <si>
    <t>YENIA RIVAS RENTERIA</t>
  </si>
  <si>
    <t>PRESTACIÓN DE SERVICIOS PROFESIONALES PARA EL SEGUIMIENTO TÉCNICO Y ADMINISTRATIVO DE LOS FONDOS O PROGRAMAS DE EDUCACIÓN SUPERIOR A TRAVÉS DE LOS CONVENIOS PACTADOS ENTRE LA CORPORACIÓN Y OTRAS ENTIDADES</t>
  </si>
  <si>
    <t>https://www.contratos.gov.co/consultas/detalleProceso.do?numConstancia=17-12-7186323</t>
  </si>
  <si>
    <t>2017-061</t>
  </si>
  <si>
    <t>ISABEL RODRIGUEZ RAMIREZ</t>
  </si>
  <si>
    <t>APOYAR LA SUBDIRECCIÓN ADMINISTRATIVA Y FINANCIERA EN LAS TAREAS OPERATIVAS Y MANUALES QUE REQUIERA PARA LA ORGANIZACIÓN  DE LOS COMPROBANTES CONTABLES Y FINANCIEROS DE LA CORPORACIÓN PARA EL FOMENTO DE LA EDUCACIÓN SUPERIOR</t>
  </si>
  <si>
    <t>https://www.contratos.gov.co/consultas/detalleProceso.do?numConstancia=17-12-7196450</t>
  </si>
  <si>
    <t>2017-062</t>
  </si>
  <si>
    <t>UNIÓN TEMPORAL CAFSALIANZA</t>
  </si>
  <si>
    <t>901126662-6</t>
  </si>
  <si>
    <t>CONCURSO DE MERITOS ABIERTO</t>
  </si>
  <si>
    <t>CONTRATAR UN INTERMEDIARIO DE SEGUROS PARA QUE PRESTE LA ASESORÍA INTEGRAL EN LA ADMINISTRACIÓN CONTRATACIÓN Y MANEJO DE LAS PÓLIZAS QUE CONSTITUYEN EL PROGRAMA DE SEGUROS QUE LEGALMENTE SEA O LLEGARE A SER RESPONSABLE LA CORPORACIÓN PARA EL FOMENTO DE LA EDUCACIÓN SUPERIOR</t>
  </si>
  <si>
    <t>https://www.contratos.gov.co/consultas/detalleProceso.do?numConstancia=17-15-6993527</t>
  </si>
  <si>
    <t>2017-063</t>
  </si>
  <si>
    <t>UNIVERSIDAD DE ANTIOQUIA (CONTRATANTE)</t>
  </si>
  <si>
    <t>890980048-8</t>
  </si>
  <si>
    <t>AUNAR ESFUERZOS PARA EL PROYECTO "MODELO COLABORATIVO DE EDUCACIÓN SUPERIOR RURAL PARA ANTIOQUIA" QUE SE REALIZARÁ BAJO LAS CONDICIONES FIJADAS EN EL CONVENIO INTERADMINISTRATIVO No. 1356 DE 2017, SUSCRITO ENTRE EL MINISTERIO DE EDUCACIÓN NACIONAL Y LA UNIVERSIDAD DE ANTIOQUIA Y LA PROPUESTA PRESENTADA Y APROBADA POR EL MINISTERIO DE EDUCACIÓN NACIONAL EN 2017</t>
  </si>
  <si>
    <t>PRÓRROGA HASTA EL 30 DE SEPTIEMBRE DE 2018.</t>
  </si>
  <si>
    <t>EJECUCION CONTRACTUAL - CORPORACIÓN GILBERTO ECHEVERRI MEJÍA 2018</t>
  </si>
  <si>
    <t>2018-001</t>
  </si>
  <si>
    <t>Prestación de Servicios</t>
  </si>
  <si>
    <t>Liquidado</t>
  </si>
  <si>
    <t>https://www.contratos.gov.co/consultas/detalleProceso.do?numConstancia=18-12-7532232</t>
  </si>
  <si>
    <t>2018-002</t>
  </si>
  <si>
    <t>APOYAR LAS SUBDIRECCIONES DE LA CORPORACIÓN PARA EL FOMENTO DE LA EDUCACIÓN SUPERIOR EN LOS ASUNTOS DE ORDEN ADMINISTRATIVO Y OPERATIVO QUE FORTALEZCAN LA GESTIÓN Y APORTEN AL LOGRO DE OBJETIVOS</t>
  </si>
  <si>
    <t>https://www.contratos.gov.co/consultas/detalleProceso.do?numConstancia=18-12-7535640</t>
  </si>
  <si>
    <t>2018-003</t>
  </si>
  <si>
    <t>TERMINACIÓN ANTICIPADA EL 27 DE JULIO DE 2018, POR SOLICITUD DEL CONTRATISTA.</t>
  </si>
  <si>
    <t>https://www.contratos.gov.co/consultas/detalleProceso.do?numConstancia=18-12-7536073</t>
  </si>
  <si>
    <t>2018-004</t>
  </si>
  <si>
    <t>PRESTAR LOS SERVICIOS PROFESIONALES A LA CORPORACIÓN PARA EL FOMENTO DE LA EDUCACIÓN SUPERIOR EN EL SEGUIMIENTO Y ACOMPAÑAMIENTO DE LOS ESTUDIANTES PARA INCENTIVAR LA PERMANENCIA Y GRADUACIÓN EN LA EDUCACIÓN SUPERIOR</t>
  </si>
  <si>
    <t>https://www.contratos.gov.co/consultas/detalleProceso.do?numConstancia=18-12-7536396</t>
  </si>
  <si>
    <t>2018-005</t>
  </si>
  <si>
    <t>APOYAR LA SUBDIRECCION ADMINISTRATIVA Y FINANCIERA EN LAS TAREAS OPERATIVAS Y MANUALES QUE REQUIERA PARA LA ORGANIZACION DE LOS SOPORTES DE LA GESTION FINANCIERA DE LA CORPORACIÓN PARA EL FOMENTO DE LA EDUCACIÓN SUPERIOR</t>
  </si>
  <si>
    <t>https://www.contratos.gov.co/consultas/detalleProceso.do?numConstancia=18-12-7536664</t>
  </si>
  <si>
    <t>2018-006</t>
  </si>
  <si>
    <t>https://www.contratos.gov.co/consultas/detalleProceso.do?numConstancia=18-12-7536917</t>
  </si>
  <si>
    <t>2018-007</t>
  </si>
  <si>
    <t>https://www.contratos.gov.co/consultas/detalleProceso.do?numConstancia=18-12-7567400</t>
  </si>
  <si>
    <t>2018-008</t>
  </si>
  <si>
    <t>APOYAR LA CORPORACIÓN PARA EL FOMENTO DE LA EDUCACIÓN SUPERIOR EN LA ESTRATEGIA DE SEGUIMIENTO VIRTUAL DE LOS ESTUDIANTES DENTRO DEL MARCO DE LA POLÍTICA DE ACCESO Y PERMANENCIA EN LA EDUCACIÓN SUPERIOR</t>
  </si>
  <si>
    <t>https://www.contratos.gov.co/consultas/detalleProceso.do?numConstancia=18-12-7572169</t>
  </si>
  <si>
    <t>2018-009</t>
  </si>
  <si>
    <t>PRESTAR LOS SERVICIOS TECNOLÓGICOS A LA CORPORACIÓN PARA EL FOMENTO DE LA EDUCACIÓN SUPERIOR EN LAS ACTIVIDADES DE CONTROL Y SEGURIDAD ASOCIADAS CON LA INFRAESTRUCTURA TECNOLÓGICA</t>
  </si>
  <si>
    <t>TERMINACIÓN ANTICIPADA EL 10 DE AGOSTO  DE 2018, POR SOLICITUD DEL CONTRATISTA.</t>
  </si>
  <si>
    <t>https://www.contratos.gov.co/consultas/detalleProceso.do?numConstancia=18-12-7572288</t>
  </si>
  <si>
    <t>2018-010</t>
  </si>
  <si>
    <t>FABIAN DE JESUS FERNANDEZ ARROYAVE</t>
  </si>
  <si>
    <t>PRESTAR LOS SERVICIOS PROFESIONALES A LA CORPORACIÓN PARA EL FOMENTO DE LA EDUCACIÓN SUPERIOR EN LAS NECESIDADES DEL SISTEMA DE INFORMACIÓN MISIONAL  Y DEMÁS QUE REQUIERA LA ENTIDAD EN El CUMPLIMENTO DE SUS ACTIVIDADES</t>
  </si>
  <si>
    <t>https://www.contratos.gov.co/consultas/detalleProceso.do?numConstancia=18-12-7572438</t>
  </si>
  <si>
    <t>2018-011</t>
  </si>
  <si>
    <t>PRESTAR LOS SERVICIOS PROFESIONALES PARA EL SEGUIMIENTO Y CONTROL DE LOS PROCESOS DEL SISTEMA INTEGRADO DE GESTIÓN DE LA  CORPORACIÓN PARA EL FOMENTO DE LA EDUCACIÓN SUPERIOR</t>
  </si>
  <si>
    <t>https://www.contratos.gov.co/consultas/detalleProceso.do?numConstancia=18-12-7572526</t>
  </si>
  <si>
    <t>2018-012</t>
  </si>
  <si>
    <t>PRESTAR LOS SERVICIOS PROFESIONALES EN LA COMPLEMENTACIÓN DE LA ESTRATEGIA COMUNICACIONAL DEFINIDA POR LA CORPORACIÓN PARA EL FOMENTO DE LA EDUCACIÓN SUPERIOR</t>
  </si>
  <si>
    <t>https://www.contratos.gov.co/consultas/detalleProceso.do?numConstancia=18-12-7572600</t>
  </si>
  <si>
    <t>2018-013</t>
  </si>
  <si>
    <t>JOHN JAIRO PIÑA DÍAZ</t>
  </si>
  <si>
    <t>PRESTAR LOS SERVICIOS PROFESIONALES A LA CORPORACIÓN PARA EL FOMENTO DE LA EDUCACIÓN SUPERIOR EN EL MONITOREO Y CONTROL DE LOS DESARROLLOS Y CAMBIOS QUE SE HAGAN EN LOSSISTEMAS DE INFORMACIÓN</t>
  </si>
  <si>
    <t>https://www.contratos.gov.co/consultas/detalleProceso.do?numConstancia=18-12-7594281</t>
  </si>
  <si>
    <t>2018-014</t>
  </si>
  <si>
    <t>EDWAR ANDRES PAYARES VILLAREAL</t>
  </si>
  <si>
    <t>https://www.contratos.gov.co/consultas/detalleProceso.do?numConstancia=18-12-7594433</t>
  </si>
  <si>
    <t>2018-015</t>
  </si>
  <si>
    <t>PRESTAR LOS SERVICIOS PROFESIONALES EN LA CREACIÓN E IMPLEMENTACION DE CAMPAÑAS PUBLICITARIAS Y VEEDURIA DE LA MARCA DE LA CORPORACIÓN PARA EL FOMENTO DE LA EDUCACIÓN SUPERIOR</t>
  </si>
  <si>
    <t>https://www.contratos.gov.co/consultas/detalleProceso.do?numConstancia=18-12-7594570</t>
  </si>
  <si>
    <t>2018-016</t>
  </si>
  <si>
    <t>https://www.contratos.gov.co/consultas/detalleProceso.do?numConstancia=18-12-7594730</t>
  </si>
  <si>
    <t>2018-017</t>
  </si>
  <si>
    <t>PRESTAR LOS SERVICIOS PROFESIONALES A LA CORPORACIÓN PARA EL FOMENTO DE LA EDUCACIÓN SUPERIOR EN LA PROMOCIÓN PARA EL ACCESO EL SEGUIMIENTO Y ACOMPAÑAMIENTO DE LOS ESTUDIANTES PARA INCENTIVAR SU PERMANENCIA EN LA EDUCACIÓN SUPERIOR</t>
  </si>
  <si>
    <t>https://www.contratos.gov.co/consultas/detalleProceso.do?numConstancia=18-12-7594929</t>
  </si>
  <si>
    <t>2018-018</t>
  </si>
  <si>
    <t>PRESTAR LOS SERVICIOS PROFESIONALES A LA CORPORACIÓN PARA EL FOMENTO DE LA EDUCACIÓN APOYANDO LAS DIFERENTES ACCIONES QUE SE ADELANTEN DESDE EL COMPONENTE TÉCNICO</t>
  </si>
  <si>
    <t>https://www.contratos.gov.co/consultas/detalleProceso.do?numConstancia=18-12-7604542</t>
  </si>
  <si>
    <t>2018-019</t>
  </si>
  <si>
    <t>PRESTACIÓN DE SERVICIOS PROFESIONALES PARA EL SEGUIMIENTO TÉCNICO Y ADMINISTRATIVO DE LOS FONDOS O PROGRAMAS DE EDUCACIÓN SUPERIOR QUE ESTÁN BAJO OPERACIÓN DE LA CORPORACIÓN</t>
  </si>
  <si>
    <t>https://www.contratos.gov.co/consultas/detalleProceso.do?numConstancia=18-12-7604978</t>
  </si>
  <si>
    <t>2018-020</t>
  </si>
  <si>
    <t>ALFONSO QUEVEDO MURCIA</t>
  </si>
  <si>
    <t>APOYO PROFESIONAL A LA CORPORACIÓN PARA EL FOMENTO DE LA EDUCACIÓN SUPERIOR EN EL DESARROLLO Y GESTIÓN DE LA SUBDIRECCIÓN TÉCNICA</t>
  </si>
  <si>
    <t>https://www.contratos.gov.co/consultas/detalleProceso.do?numConstancia=18-12-7605318</t>
  </si>
  <si>
    <t>2018-021</t>
  </si>
  <si>
    <t>PRESTAR LOS SERVICIOS PROFESIONALES A LA CORPORACIÓN PARA EL FOMENTO DE LA EDUCACIÓN SUPERIOR DESDE EL ENFOQUE PSICOSOCIAL EN EL SEGUIMIENTO Y ACOMPAÑAMIENTO DE LOS ESTUDIANTES PARA INCENTIVAR LA PERMANENCIA Y GRADUACIÓN EN LA EDUCACIÓN SUPERIOR</t>
  </si>
  <si>
    <t>https://www.contratos.gov.co/consultas/detalleProceso.do?numConstancia=18-12-7605684</t>
  </si>
  <si>
    <t>2018-022</t>
  </si>
  <si>
    <t>YIRLEY VANESSA PRESIGA RAMIREZ</t>
  </si>
  <si>
    <t>PRESTAR LOS SERVICIOS EN LAS ACTIVIDADES RELACIONADAS CON  LA GESTIÓN DEL TALENTO  HUMANO DE DE LA EDUCACIÓN SUPERIOR</t>
  </si>
  <si>
    <t>https://www.contratos.gov.co/consultas/detalleProceso.do?numConstancia=18-12-7607252</t>
  </si>
  <si>
    <t>2018-023</t>
  </si>
  <si>
    <t>BRAYAN ESTIVEN PAMPLONA  CLAVIJO</t>
  </si>
  <si>
    <t>APOYAR LAS ACCIONES ORIENTADAS A LA PERMANENCIA DE LOS BECARIOS QUE SE REALICEN DESDE LA SUBDIRECCIÓN TÉCNICA DE LA CORPORACIÓN PARA EL FOMENTO DE LA EDUCACIÓN SUPERIOR</t>
  </si>
  <si>
    <t>https://www.contratos.gov.co/consultas/detalleProceso.do?numConstancia=18-12-7636821</t>
  </si>
  <si>
    <t>2018-024</t>
  </si>
  <si>
    <t>APOYAR LA SUBDIRECCIÓN TÉCNICA DE LA CORPORACIÓN PARA EL FOMENTO DE LA EDUCACIÓN SUPERIOR EN LAS ACCIONES QUE SE ADELANTEN EN TERRITORIO</t>
  </si>
  <si>
    <t>https://www.contratos.gov.co/consultas/detalleProceso.do?numConstancia=18-12-7637251</t>
  </si>
  <si>
    <t>2018-025</t>
  </si>
  <si>
    <t>https://www.contratos.gov.co/consultas/detalleProceso.do?numConstancia=18-12-7638216</t>
  </si>
  <si>
    <t>2018-026</t>
  </si>
  <si>
    <t>JUAN FERNANDO MONTOYA HERRERA</t>
  </si>
  <si>
    <t>PRESTAR LOS SERVICIOS TECNOLÓGICOS A LA CORPORACIÓN PARA EL FOMENTO DE LA EDUCACIÓN SUPERIOR EN EL SEGUIMIENTO Y SOPORTE DE LA INFRAESTRUCTURA TECNOLÓGICA RELACIONADAS CON EL USUARIOS FINAL</t>
  </si>
  <si>
    <t>https://www.contratos.gov.co/consultas/detalleProceso.do?numConstancia=18-12-7638822</t>
  </si>
  <si>
    <t>2018-027</t>
  </si>
  <si>
    <t>https://www.contratos.gov.co/consultas/detalleProceso.do?numConstancia=18-12-7639460</t>
  </si>
  <si>
    <t>2018-028</t>
  </si>
  <si>
    <t>APOYAR LA SUBDIRECCIÓN TÉCNICA DE LA CORPORACIÓN PARA EL FOMENTO DE LA EDUCACIÓN EN LAS ACCIONES QUE SE ADELANTAN EN TERRITORIO</t>
  </si>
  <si>
    <t>https://www.contratos.gov.co/consultas/detalleProceso.do?numConstancia=18-12-7641327</t>
  </si>
  <si>
    <t>2018-029</t>
  </si>
  <si>
    <t>JHON JAIRO MORALES - MASO CONSULTORES</t>
  </si>
  <si>
    <t>900028728-1</t>
  </si>
  <si>
    <t>PRESTAR LOS SERVICIOS PROFESIONALES EN LA CORPORACIÓN PARA EL FOMENTO DE LA EDUCACIÓN SUPERIOR PARA LA COMPLEMENTACIÓN DE LA CONVERGENCIA EN LA REGULACIÓN CONTABLE HACIA NORMAS INTERNACIONALES DE CONTABILIDAD DEL SECTOR PÚBLICO NICSP</t>
  </si>
  <si>
    <t>https://www.contratos.gov.co/consultas/detalleProceso.do?numConstancia=18-12-7684478</t>
  </si>
  <si>
    <t>2018-030</t>
  </si>
  <si>
    <t>PRESTAR LOS SERVICIOS PROFESIONALES A LA CORPORACIÓN PARA EL FOMENTO DE LA EDUCACIÓN SUPERIOR EN EL APOYO DE LOS PROCESOS DE ASISTENCIA ADMINISTRATIVA Y OPERATIVA RELACIONADOS CON EL FONDO ROTATORIO DEPARTAMENTAL DE CRÉDITO PARA ACCESO A LA EDUCACIÓN SUPERIOR Y EDUCACIÓN PARA EL TRABAJO Y EL DESARROLLO HUMANO GILBERTO ECHEVERRI MEJÍA</t>
  </si>
  <si>
    <t>https://www.contratos.gov.co/consultas/detalleProceso.do?numConstancia=18-12-7684934</t>
  </si>
  <si>
    <t>2018-031</t>
  </si>
  <si>
    <t>PRESTAR LOS SERVICIOS PROFESIONALES A LA CORPORACIÓN PARA EL FOMENTO DE LA EDUCACIÓN SUPERIOR EN EL APOYO DE LOS PROCESOS ADMINISTRATIVOS Y FINANCIEROS RELACIONADOS CON EL FONDO ROTATORIO DEPARTAMENTAL DE CRÉDITO PARA ACCESO A LA EDUCACIÓN SUPERIOR Y EDUCACIÓN PARA EL TRABAJO Y EL DESARROLLO HUMANO GILBERTO ECHEVERRI MEJÍA</t>
  </si>
  <si>
    <t>https://www.contratos.gov.co/consultas/detalleProceso.do?numConstancia=18-12-7685354</t>
  </si>
  <si>
    <t>2018-032</t>
  </si>
  <si>
    <t>LUZ NELLY PULGARIN VERGARA</t>
  </si>
  <si>
    <t>PRESTAR LOS SERVICIOS PROFESIONALES A LA CORPORACIÓN PARA EL FOMENTO DE LA EDUCACIÓN SUPERIOR EN EL APOYO DE LOS PROCESOS TÉCNICOS Y ADMINISTRACIÓN DE BASES DE DATOS RELACIONADOS CON EL FONDO ROTATORIO DEPARTAMENTAL DE CRÉDITO PARA ACCESO A LA EDUCACIÓN SUPERIOR Y EDUCACIÓN PARA EL TRABAJO Y EL DESARROLLO HUMANO GILBERTO ECHEVERRI MEJÍA</t>
  </si>
  <si>
    <t>https://www.contratos.gov.co/consultas/detalleProceso.do?numConstancia=18-12-7685851</t>
  </si>
  <si>
    <t>2018-033</t>
  </si>
  <si>
    <t>ELKIN DARIO LONDOÑO GIRALDO</t>
  </si>
  <si>
    <t>PRESTAR LOS SERVICIOS PROFESIONALES A LA CORPORACIÓN PARAEL FOMENTO DE LA EDUCACIÓN SUPERIOR EN EL APOYO A LA GESTIÓN DE LOS PROCESOS TÉCNICOS Y OPERATIVOS RELACIONADOS CON EL FONDO ROTATORIO DEPARTAMENTAL DE CRÉDITO PARA ACCESO A LA EDUCACIÓN SUPERIOR Y EDUCACIÓN PARA EL TRABAJO Y EL DESARROLLO HUMANO GILBERTO ECHEVERRI MEJÍA</t>
  </si>
  <si>
    <t>https://www.contratos.gov.co/consultas/detalleProceso.do?numConstancia=18-12-7686229</t>
  </si>
  <si>
    <t>2018-034</t>
  </si>
  <si>
    <t>ASEGURADORA SOLIDARIA DE COLOMBIA LTDA</t>
  </si>
  <si>
    <t>860524654-6</t>
  </si>
  <si>
    <t>CONTRATAR LAS PÓLIZAS DE SEGUROS REQUERIDAS PARA AMPARAR Y PROTEGER LOS BIENES E INTERESES PATRIMONIALES ACTUALES Y FUTUROS DE LA ENTIDAD POR LOS CUALES SEA O FUERE LEGALMENTE RESPONSABLE</t>
  </si>
  <si>
    <t>https://www.contratos.gov.co/consultas/detalleProceso.do?numConstancia=18-11-7533678</t>
  </si>
  <si>
    <t>2018-035</t>
  </si>
  <si>
    <t>TRANSPORTES ESPECIALES AS SAS TRANES</t>
  </si>
  <si>
    <t>900549783-0</t>
  </si>
  <si>
    <t>PRESTAR LOS SERVICIOS DE TRANSPORTE QUE REQUIERA LA CORPORACIÓN PARA EL FOMENTO DE LA EDUCACIÓN SUPERIOR</t>
  </si>
  <si>
    <t>https://www.contratos.gov.co/consultas/detalleProceso.do?numConstancia=18-11-7544536</t>
  </si>
  <si>
    <t>2018-036</t>
  </si>
  <si>
    <t>SUMINISTROS Y ELEMENTOS EMPRESARIALES SAS</t>
  </si>
  <si>
    <t>900975633-0</t>
  </si>
  <si>
    <t>Contratación Mínima Cuantía</t>
  </si>
  <si>
    <t>ADQUISICIÓN DEL DOMINIO Y MÁQUINAS VIRTUALES PARA LA CORPORACIÓN PARA EL FOMENTO DE LA EDUCACIÓN SUPERIOR</t>
  </si>
  <si>
    <t>https://www.contratos.gov.co/consultas/detalleProceso.do?numConstancia=18-13-7923794</t>
  </si>
  <si>
    <t>2018-037</t>
  </si>
  <si>
    <t>FEELING COMPANY SAS</t>
  </si>
  <si>
    <t>811025625-7</t>
  </si>
  <si>
    <t>REALIZAR LA IMPLEMENTACIÓN DE ESTRATEGIAS DE COMUNICACIÓN LA ORGANIZACIÓN Y OPERACIÓN LOGÍSTICA DE EVENTOS Y EL  SUMINISTRO DE MATERIAL PUBLICITARIO PARA LA CORPORACIÓN PARA EL FOMENTO DE LA EDUCACIÓN SUPERIOR</t>
  </si>
  <si>
    <t>https://www.contratos.gov.co/consultas/detalleProceso.do?numConstancia=18-11-7764569</t>
  </si>
  <si>
    <t>2018-038</t>
  </si>
  <si>
    <t>GRUPO LOS LAGOS SAS</t>
  </si>
  <si>
    <t>860053724-9</t>
  </si>
  <si>
    <t>https://www.contratos.gov.co/consultas/detalleProceso.do?numConstancia=18-13-7952646</t>
  </si>
  <si>
    <t>2018-039</t>
  </si>
  <si>
    <t>ADQUIRIR IMPRESORA DE ETIQUETAS Y PRESTAR LOS SERVICIOS DE MANTENIMIENTO PREVENTIVO Y CORRECTIVO A LAS IMPRESORAS Y ESCÁNER DE LA CORPORACIÓN PARA EL FOMENTO DE LA EDUCACIÓN SUPERIOR</t>
  </si>
  <si>
    <t>https://www.contratos.gov.co/consultas/detalleProceso.do?numConstancia=18-13-8014908</t>
  </si>
  <si>
    <t>2018-040</t>
  </si>
  <si>
    <t>PRESTAR EL SERVICIO DE TECNOLOGÍAS DE LA INFORMACIÓN Y COMUNICACIÓN TIC EN LA CORPORACIÓN PARA EL FOMENTO DE LA EDUCACIÓN SUPERIOR</t>
  </si>
  <si>
    <t>https://www.contratos.gov.co/consultas/detalleProceso.do?numConstancia=18-12-8186694</t>
  </si>
  <si>
    <t>2018-041</t>
  </si>
  <si>
    <t>PRESTAR EL SERVICIO DE CORREO Y MENSAJERÍA DE LA  CORRESPONDENCIA Y DEMÁS ENVÍOS QUE SE REQUIERAN EN LA CORPORACIÓN PARA EL FOMENTO DE LA EDUCACIÓN SUPERIOR</t>
  </si>
  <si>
    <t>https://www.contratos.gov.co/consultas/detalleProceso.do?numConstancia=18-12-8187386</t>
  </si>
  <si>
    <t>2018-042</t>
  </si>
  <si>
    <t>https://www.contratos.gov.co/consultas/detalleProceso.do?numConstancia=18-12-8212352</t>
  </si>
  <si>
    <t>2018-043</t>
  </si>
  <si>
    <t>APOYAR LA SUBDIRECCIÓN ADMINISTRATIVA Y FINANCIERA EN LAS TAREAS OPERATIVAS Y MANUALES QUE REQUIERA PARA LA ORGANIZACIÓN DE LOS SOPORTES DE LA GESTIÓN FINANCIERA DE LA CORPORACIÓN PARA EL FOMENTO DE LA EDUCACIÓN SUPERIOR</t>
  </si>
  <si>
    <t>https://www.contratos.gov.co/consultas/detalleProceso.do?numConstancia=18-12-8212936</t>
  </si>
  <si>
    <t>2018-044</t>
  </si>
  <si>
    <t>JULIAN ORTEGA MEJÍA</t>
  </si>
  <si>
    <t>https://www.contratos.gov.co/consultas/detalleProceso.do?numConstancia=18-12-8213189</t>
  </si>
  <si>
    <t>2018-045</t>
  </si>
  <si>
    <t>RIONEGRO (CONTRATANTE)</t>
  </si>
  <si>
    <t>CONVENIO INTERADMINISTRATIVO</t>
  </si>
  <si>
    <t>AUNAR RECURSOS TÉNICOS, ADMINISTRATIVOS Y FINANCIEROS PARA ADMNISTRAR, DESARROLLRA Y EJECUTAR LOS PROGRAMAS DE BECAS Y SUBSIDIOS DEL FONDO MUNICIPAL PARA LA EDUCACIÓN SUPERIOR, CREADO MEDIANTE ACUERDO MUNICIPAL NO.031 DE 2017</t>
  </si>
  <si>
    <t>2018-046</t>
  </si>
  <si>
    <t>https://www.contratos.gov.co/consultas/detalleProceso.do?numConstancia=18-12-8234077</t>
  </si>
  <si>
    <t>2018-047</t>
  </si>
  <si>
    <t>PRESTAR LOS SERVICIOS PROFESIONALES A LA CORPORACIÓN PARA EL FOMENTO DE LA  EDUCACIÓN SUPERIOR EN EL SEGUIMIENTO Y ACOMPAÑAMIENTO DE LOS ESTUDIANTES PARA INCENTIVAR LA PERMANENCIA Y GRADUACIÓN EN LA EDUCACIÓN SUPERIOR</t>
  </si>
  <si>
    <t>https://www.contratos.gov.co/consultas/detalleProceso.do?numConstancia=18-12-8235787</t>
  </si>
  <si>
    <t>2018-048</t>
  </si>
  <si>
    <t>NEXIA INTERNATIONAL MONTES Y ASOCIADOS SAS</t>
  </si>
  <si>
    <t>PRESTAR SERVICIOS PROFESIONALES DE REVISORIA  FISCAL EN LA CORPORACIÓN PARA EL FOMENTO DE LA EDUCACIÓN SUPERIOR</t>
  </si>
  <si>
    <t>https://www.contratos.gov.co/consultas/detalleProceso.do?numConstancia=18-12-8237882</t>
  </si>
  <si>
    <t>2018-049</t>
  </si>
  <si>
    <t>DATTICS SAS</t>
  </si>
  <si>
    <t>900925497-7</t>
  </si>
  <si>
    <t>ADQUIRIR Y RENOVAR SERVICIOS DE MENSAJERÍA Y LICENCIAS PARA LA CORPORACIÓN PARA EL FOMENTO DE LA EDUCACIÓN SUPERIOR</t>
  </si>
  <si>
    <t>https://www.contratos.gov.co/consultas/detalleProceso.do?numConstancia=18-9-445472</t>
  </si>
  <si>
    <t>2018-050</t>
  </si>
  <si>
    <t>PRESTAR LOS SERVICIOS PROFESIONALES A LA CORPORACIÓN PARA EL FOMENTO DE LA EDUCACIÓN SUPERIOR DESDE EL ENFOQUE  PSICOSOCIAL EN EL SEGUIMIENTO Y ACOMPAÑAMIENTO DE LOS ESTUDIANTES PARA INCENTIVAR LA PERMANENCIA Y GRADUACIÓN EN LA EDUCACIÓN SUPERIOR</t>
  </si>
  <si>
    <t>https://www.contratos.gov.co/consultas/detalleProceso.do?numConstancia=18-12-8260604</t>
  </si>
  <si>
    <t>2018-051</t>
  </si>
  <si>
    <t>https://www.contratos.gov.co/consultas/detalleProceso.do?numConstancia=18-12-8261504</t>
  </si>
  <si>
    <t>2018-052</t>
  </si>
  <si>
    <t>LIZETH GÓMEZ CASTAÑO</t>
  </si>
  <si>
    <t>PRESTAR LOS SERVICIOS PROFESIONALES EN LA IMPLEMENTACIÓN DE LA ESTRATEGIA COMUNICACIONAL DEFINIDA POR LA CORPORACIÓN PARA EL FOMENTO DE LA EDUCACIÓN SUPERIOR</t>
  </si>
  <si>
    <t>https://www.contratos.gov.co/consultas/detalleProceso.do?numConstancia=18-12-8261540</t>
  </si>
  <si>
    <t>2018-053</t>
  </si>
  <si>
    <t>https://www.contratos.gov.co/consultas/detalleProceso.do?numConstancia=18-12-8261604</t>
  </si>
  <si>
    <t>2018-054</t>
  </si>
  <si>
    <t>FABIAN DE JESUS  FERNÁNDEZ ARROYAVE</t>
  </si>
  <si>
    <t>PRESTAR LOS SERVICIOS  PROFESIONALES A LA CORPORACIÓN PARA EL FOMENTO DE LA EDUCACIÓN SUPERIOR EN LAS NECESIDADES DEL SISTEMA DE INFORMACIÓN MISIONAL Y DEMÁS QUE REQUIERA LA ENTIDAD EN EL CUMPLIMENTO DE SUS ACTIVIDADES</t>
  </si>
  <si>
    <t>https://www.contratos.gov.co/consultas/detalleProceso.do?numConstancia=18-12-8279222</t>
  </si>
  <si>
    <t>2018-055</t>
  </si>
  <si>
    <t>https://www.contratos.gov.co/consultas/detalleProceso.do?numConstancia=18-12-8280162</t>
  </si>
  <si>
    <t>2018-056</t>
  </si>
  <si>
    <t>PRESTAR LOS SERVICIOS PROFESIONALES EN LA CREACIÓN E IMPLEMENTACIÓN DE CAMPAÑAS PUBLICITARIAS Y VEEDURIA DE LA MARCA DE LA CORPORACIÓN PARA EL FOMENTO DE LA EDUCACIÓN SUPERIOR</t>
  </si>
  <si>
    <t>https://www.contratos.gov.co/consultas/detalleProceso.do?numConstancia=18-12-8296050</t>
  </si>
  <si>
    <t>2018-057</t>
  </si>
  <si>
    <t>PRESTAR LOS SERVICIOS PROFESIONALES A LA CORPORACIÓN PARA EL FOMENTO DE LA EDUCACIÓN SUPERIOR EN EL MONITOREO Y CONTROL DE LOS DESARROLLOS Y CAMBIOS QUE SE HAGAN EN LOS SISTEMAS DE INFORMACIÓN</t>
  </si>
  <si>
    <t>https://www.contratos.gov.co/consultas/detalleProceso.do?numConstancia=18-12-8296287</t>
  </si>
  <si>
    <t>2018-058</t>
  </si>
  <si>
    <t>https://www.contratos.gov.co/consultas/detalleProceso.do?numConstancia=18-12-8296831</t>
  </si>
  <si>
    <t>2018-059</t>
  </si>
  <si>
    <t>https://www.contratos.gov.co/consultas/detalleProceso.do?numConstancia=18-12-8296957</t>
  </si>
  <si>
    <t>2018-060</t>
  </si>
  <si>
    <t>PRESTAR LOS SERVICIOS EN LAS ACTIVIDADES RELACIONADAS CON LA GESTIÓN DEL TALENTO HUMANO DE LA CORPORACIÓN PARA EL FOMENTO DE LA EDUCACIÓN SUPERIOR</t>
  </si>
  <si>
    <t>https://www.contratos.gov.co/consultas/detalleProceso.do?numConstancia=18-12-8297156</t>
  </si>
  <si>
    <t>2018-061</t>
  </si>
  <si>
    <t>https://www.contratos.gov.co/consultas/detalleProceso.do?numConstancia=18-12-8297337</t>
  </si>
  <si>
    <t>2018-062</t>
  </si>
  <si>
    <t>https://www.contratos.gov.co/consultas/detalleProceso.do?numConstancia=18-12-8346768</t>
  </si>
  <si>
    <t>2018-063</t>
  </si>
  <si>
    <t>HERMANOS BERNAL QUINTERO Y CIA LTDA  INDUSITRIAS METÁLICAS DOS MIL</t>
  </si>
  <si>
    <t>890933379-9</t>
  </si>
  <si>
    <t>ADQUIRIR E INSTALAR EL MOBILIARIO QUE REQUIERA LA CORPORACIÓN PARA EL FOMENTO DE LA EDUCACIÓN SUPERIOR</t>
  </si>
  <si>
    <t>https://www.contratos.gov.co/consultas/detalleProceso.do?numConstancia=18-13-8251132</t>
  </si>
  <si>
    <t>2018-064</t>
  </si>
  <si>
    <t>JAIRO ALEJANDRO RINCON CASTAÑEDA</t>
  </si>
  <si>
    <t>https://www.contratos.gov.co/consultas/detalleProceso.do?numConstancia=18-12-8411930</t>
  </si>
  <si>
    <t>2018-065</t>
  </si>
  <si>
    <t>ANDRES FELIPE ROSO ZAPATA</t>
  </si>
  <si>
    <t>PRESTAR LOS SERVICIOS PROFESIONALES PARA LA IMPLEMENTACIÓN Y MONITOREO DE LA ESTRATEGIA DE GOBIERNO EN LÍNEA QUE REQUIERE LA CORPORACIÓN PARA EL FOMENTO DE LA EDUCACIÓN SUPERIOR</t>
  </si>
  <si>
    <t>https://www.contratos.gov.co/consultas/detalleProceso.do?numConstancia=18-12-8420792</t>
  </si>
  <si>
    <t>2018-066</t>
  </si>
  <si>
    <t>YURLEDY GÓMEZ GONZALEZ</t>
  </si>
  <si>
    <t>ADQUIRIR Y RECARGAR ELEMENTOS DE SEGURIDAD Y SALUD EN EL TRABAJO PARA LA CORPORACIÓN PARA EL FOMENTO DE LA EDUCACIÓN SUPERIOR</t>
  </si>
  <si>
    <t>https://www.contratos.gov.co/consultas/detalleProceso.do?numConstancia=18-13-8326747</t>
  </si>
  <si>
    <t>2018-067</t>
  </si>
  <si>
    <t>INTERN LATIN AMÉRICA SAS</t>
  </si>
  <si>
    <t>900446450-0</t>
  </si>
  <si>
    <t>Otro Tipo de Contrato</t>
  </si>
  <si>
    <t>Régimen Especial</t>
  </si>
  <si>
    <t>FOMENTAR EXPERIENCIAS DE CONOCIMIENTO INTEGRADORAS PARA ESTUDIANTES Y PROFESIONALES EN COLOMBIA BASADAS EN LA DIVERSIDAD COMO UN VALOR SOCIAL EN EL DESARROLLO DE LOS NEGOCIOS U ORGANIZACIÓN DE MANERA SOCIALMENTE RESPONSABLE INCORPORANDO Y PROMOVIENDO ENTRE EMPLEADOS Y COLABORADORES EL INTERCAMBIO DE EXPERIENCIAS PERSPECTIVAS DIFERENTES Y LAS MEJORES PRÁCTICAS</t>
  </si>
  <si>
    <t>Celebrado</t>
  </si>
  <si>
    <t>EL CUMPLIMIENTO DE ESTE CONVENIO NO IMPLICARÁ NINGUNA CONTRAPRESTACIÓN DE CARÁCTER ECONÓMICO PARA LAS PARTES DEL MISMO.</t>
  </si>
  <si>
    <t>https://www.contratos.gov.co/consultas/detalleProceso.do?numConstancia=18-4-8567016</t>
  </si>
  <si>
    <t>2018-068</t>
  </si>
  <si>
    <t>UNION TEMPORAL CAFSALIANZA</t>
  </si>
  <si>
    <t>Concurso de Méritos Abierto</t>
  </si>
  <si>
    <t>ESTE CONTRATO NO IMPLICA NINGUNA CONTRAPRESTACIÓN ECONÓMICA.</t>
  </si>
  <si>
    <t>https://www.contratos.gov.co/consultas/detalleProceso.do?numConstancia=18-15-8490042</t>
  </si>
  <si>
    <t>EJECUCION CONTRACTUAL - CORPORACIÓN GILBERTO ECHEVERRI MEJÍA 2019</t>
  </si>
  <si>
    <t>VALOR ADICION Y/O REDUCCION</t>
  </si>
  <si>
    <t>https://www.contratos.gov.co/consultas/detalleProceso.do?numConstancia=19-12-8829193</t>
  </si>
  <si>
    <t>https://www.contratos.gov.co/consultas/detalleProceso.do?numConstancia=19-12-8827442</t>
  </si>
  <si>
    <t>https://www.contratos.gov.co/consultas/detalleProceso.do?numConstancia=19-12-8859665</t>
  </si>
  <si>
    <t>https://www.contratos.gov.co/consultas/detalleProceso.do?numConstancia=19-12-8869889</t>
  </si>
  <si>
    <t>PRESTAR LOS SERVICIOS PROFESIONALES PARA EL APOYO EN LA ESTRUCTURACIÓN E IMPLEMENTACIÓN DE LA ESTRATEGIA COMUNICACIONAL DEFINIDA POR LA CORPORACIÓN PARAEL FOMENTO DE LA EDUCACIÓN SUPERIOR</t>
  </si>
  <si>
    <t>https://www.contratos.gov.co/consultas/detalleProceso.do?numConstancia=19-12-8870821</t>
  </si>
  <si>
    <t>APOYAR LA SUBDIRECCION ADMINISTRATIVA Y FINANCIERA EN LAS TAREAS OPERATIVAS QUE REQUIERA PARA LA ORGANIZACIÓN DE LOS SOPORTES DE LA GESTIÓN FINANCIERA DE LA CORPORACIÓN PARA ELFOMENTO DE LA EDUCACIÓN SUPERIOR</t>
  </si>
  <si>
    <t>https://www.contratos.gov.co/consultas/detalleProceso.do?numConstancia=19-12-8871120</t>
  </si>
  <si>
    <t>SERVICIOS POSTALES NACIONALES S A</t>
  </si>
  <si>
    <t>https://www.contratos.gov.co/consultas/detalleProceso.do?numConstancia=19-12-8898001</t>
  </si>
  <si>
    <t>NEXIA INTERNATIONAL MONTES  ASOCIADOS SAS</t>
  </si>
  <si>
    <t>PRESTAR LOS SERVICIOS PROFESIONALES DE REVISORÍA FISCAL EN LA CORPORACIÓN PARA EL FOMENTO DE LA EDUCACIÓN SUPERIOR</t>
  </si>
  <si>
    <t>https://www.contratos.gov.co/consultas/detalleProceso.do?numConstancia=19-12-8898689</t>
  </si>
  <si>
    <t>JUAN DAVID HIGUERA QUIROGA</t>
  </si>
  <si>
    <t>PRESTAR LOS SERVICIOS PROFESIONALES A LA CORPORACIÓN PARA EL FOMENTO DE LA EDUCACIÓN SUPERIOR EN LAS NECESIDADESDE MANTENIMIENTO SOPORTE FUNCIONAMIENTO OPERACIÓN Y PROGRAMACIÓN DE LA PLATAFORMA MISIONAL DEMÁS QUE REQUIERA LA ENTIDAD EN EL CUMPLIMIENTO DE SUS ACTIVIDADES</t>
  </si>
  <si>
    <t>TERMINACIÓN ANTICIPADA EL 10 DE JUNIO DE 2019, POR SOLICITUD DEL CONTRATISTA.</t>
  </si>
  <si>
    <t>https://www.contratos.gov.co/consultas/detalleProceso.do?numConstancia=19-12-8898919</t>
  </si>
  <si>
    <t>PRESTAR LOS SERVICIOS PROFESIONALES EN LA CREACIÓN E IMPLEMENTACIÓN DE CAMPAÑAS PUBLICITARIAS Y VEEDURIA DE LA MARCA DE LA CORPORACIÓN PARA EL FOMENTO DE LA EDUCACIÓNSUPERIOR</t>
  </si>
  <si>
    <t>TERMINACIÓN ANTICIPADA EL 5 DE AGOSTO DE 2019, POR SOLICITUD DEL CONTRATISTA.</t>
  </si>
  <si>
    <t>https://www.contratos.gov.co/consultas/detalleProceso.do?numConstancia=19-12-8907997</t>
  </si>
  <si>
    <t>https://www.contratos.gov.co/consultas/detalleProceso.do?numConstancia=19-12-8908819</t>
  </si>
  <si>
    <t>https://www.contratos.gov.co/consultas/detalleProceso.do?numConstancia=19-12-8909198</t>
  </si>
  <si>
    <t>PRESTAR LOS SERVICIOS TECNOLÓGICOS A LA CORPORACIÓN PARAEL FOMENTO DE LA EDUCACIÓN SUPERIOR EN LAS ACTIVIDADES DE CONTROL Y SEGURIDAD ASOCIADAS CON LA INFRAESTRUCTURA TECNOLÓGICA</t>
  </si>
  <si>
    <t>TERMINACIÓN ANTICIPADA EL 13 DE MAYO DE 2019, POR SOLICITUD DEL CONTRATISTA.</t>
  </si>
  <si>
    <t>https://www.contratos.gov.co/consultas/detalleProceso.do?numConstancia=19-12-8909260</t>
  </si>
  <si>
    <t>REALIZAR EL SEGUIMIENTO ADMINISTRATIVO TÉCNICO Y FINANCIERO AL PROYECTO APOYO FINANCIACIÓN A LOS JÓVENES PARA EL ACCESO Y LA PERMANENCIA EN LA EDUCACIÓN SUPERIOR TODO EL DEPARTAMENTO ANTIOQUIA OCCIDENTE COFINANCIADO CON RECURSOS DEL SISTEMA GENERAL DE REGALÍAS A SU VEZ REALIZAR ACTIVIDADES DE APOYO A LA PLANEACIÓN INSTITUCIONAL</t>
  </si>
  <si>
    <t>https://www.contratos.gov.co/consultas/detalleProceso.do?numConstancia=19-12-8933535</t>
  </si>
  <si>
    <t>https://www.contratos.gov.co/consultas/detalleProceso.do?numConstancia=19-12-8933594</t>
  </si>
  <si>
    <t>APOYAR LA CORPORACIÓN PARA EL FOMENTO DE LA EDUCACIÓN SUPERIOR EN ESTRATEGIA DE SEGUIMIENTO VIRTUAL DE LOS ESTUDIANTES DENTRO DEL MARCO DE LA POLÍTICA PUBLICA DE ACCESO Y PERMANENCIA EN LA EDUCACIÓN SUPERIOR</t>
  </si>
  <si>
    <t>https://www.contratos.gov.co/consultas/detalleProceso.do?numConstancia=19-12-8972012</t>
  </si>
  <si>
    <t>SANDRA MILENA MONTOYA VILLADA</t>
  </si>
  <si>
    <t>PRESTAR LOS SERVICIOS PROFESIONALES A LA CORPORACIÓN PARA EL FOMENTO DE LA EDUCACIÓN SUPERIOR DESDE EL ENFOQUE PSICOSOCIAL</t>
  </si>
  <si>
    <t>https://www.contratos.gov.co/consultas/detalleProceso.do?numConstancia=19-12-9037971</t>
  </si>
  <si>
    <t>MARÍA ALEJANDRA ZULUAGA PINEDA</t>
  </si>
  <si>
    <t>TERMINACIÓN ANTICIPADA EL 8 DE AGOSTO DE 2019, POR SOLICITUD DEL CONTRATISTA.</t>
  </si>
  <si>
    <t>https://www.contratos.gov.co/consultas/detalleProceso.do?numConstancia=19-12-9038038</t>
  </si>
  <si>
    <t>SE HACE ADICIÓN AL CONTRATO Y PRÓRROGA POR  3 MESES ADICIONALES</t>
  </si>
  <si>
    <t>https://www.contratos.gov.co/consultas/detalleProceso.do?numConstancia=19-12-9038064</t>
  </si>
  <si>
    <t>CRISTHIAN ALEXIS GALLÓN MONSALVE</t>
  </si>
  <si>
    <t>https://www.contratos.gov.co/consultas/detalleProceso.do?numConstancia=19-12-9038082</t>
  </si>
  <si>
    <t>TERMINACIÓN ANTICIPADA EL 28 DE JUNIO DE 2019, POR SOLICITUD DEL CONTRATISTA.</t>
  </si>
  <si>
    <t>https://www.contratos.gov.co/consultas/detalleProceso.do?numConstancia=19-12-9038097</t>
  </si>
  <si>
    <t>MUNICIPIO DE GUARNE (CONTRATANTE)</t>
  </si>
  <si>
    <t>890982055-7</t>
  </si>
  <si>
    <t>Convenio Interadministrativo</t>
  </si>
  <si>
    <r>
      <t>AUNAR ESFUERZOS PARA POSIBILITAR EL ACCESO Y PERMANENCIA DEESTUDIANTES DEL MUNICIPIO DE GUARNE A LA EDUCACIÓN SUPERIOR EN</t>
    </r>
    <r>
      <rPr>
        <sz val="11"/>
        <color theme="1"/>
        <rFont val="Courier New"/>
        <family val="3"/>
      </rPr>
      <t>CONVENIO CON LA CORPORACIÓN PARA EL FOMENTO DE LA EDUCACIÓN</t>
    </r>
    <r>
      <rPr>
        <sz val="10"/>
        <color theme="1"/>
        <rFont val="Courier New"/>
        <family val="3"/>
      </rPr>
      <t>SUPERIOR DEL DEPARTAMENTO DE ANTIOQUIA</t>
    </r>
  </si>
  <si>
    <t>LOS VALORES NO EJECUTADOS FUERON REINTEGRADOS AL MUNICIPIO</t>
  </si>
  <si>
    <t>PRESTAR LOS SERVICIOS PROFESIONALES PARA IMPLEMENTACION MONITOREO CONTROL Y SEGUIMIENTO DE LA POLÍTICA DE GOBIERNO DIGITAL QUE REQUIERE LA CORPORACIÓN PARA EL FOMENTO DE LA EDUCACIÓN SUPERIOR</t>
  </si>
  <si>
    <t>https://www.contratos.gov.co/consultas/detalleProceso.do?numConstancia=19-12-9061349</t>
  </si>
  <si>
    <t>ASEGURADORA SOLIDARIA DE COLOMBIA</t>
  </si>
  <si>
    <t>https://www.contratos.gov.co/consultas/detalleProceso.do?numConstancia=19-11-8859882</t>
  </si>
  <si>
    <t>https://www.contratos.gov.co/consultas/detalleProceso.do?numConstancia=19-11-8898423</t>
  </si>
  <si>
    <t>PRÓRROGA DEL CONTRATO HASTA EL 13 DE DICIEMBRE DE 2019</t>
  </si>
  <si>
    <t>https://www.contratos.gov.co/consultas/detalleProceso.do?numConstancia=19-12-9202221</t>
  </si>
  <si>
    <t>CYAN EVENTOS Y LOGISTICA SAS</t>
  </si>
  <si>
    <t>900478581-0</t>
  </si>
  <si>
    <t>https://www.contratos.gov.co/consultas/detalleProceso.do?numConstancia=19-11-8941232</t>
  </si>
  <si>
    <t>https://www.contratos.gov.co/consultas/detalleProceso.do?numConstancia=19-13-9157376</t>
  </si>
  <si>
    <t>PRESTAR LOS SERVICIOS PROFESIONALES A LA CORPORACIÓN PARA EL FOMENTO DE LA EDUCACIÓN SUPERIOR EN LAS ACTIVIDADES DE ESTABILIZACIÓN ACTUALIZACIÓN MEJORAS ACOMPAÑAMIENTO Y DEMÁS QUE REQUIERA LA ENTIDAD RELACIONADAS CON LOS SISTEMAS DE INFORMACIÓN</t>
  </si>
  <si>
    <t>https://www.contratos.gov.co/consultas/detalleProceso.do?numConstancia=19-12-9335253</t>
  </si>
  <si>
    <t>ANDRÉS FELIPE GALLEGO SOTO</t>
  </si>
  <si>
    <t>PRESTAR LOS SERVICIOS PROFESIONALES PARA EL SEGUIMIENTO Y MEJORA DEL SISTEMA DE GESTIÓN DE LA SEGURIDAD Y SALUD EN EL TRABAJO EN LA CORPORACIÓN PARA EL FOMENTO DE LA EDUCACIÓN SUPERIOR</t>
  </si>
  <si>
    <t>https://www.contratos.gov.co/consultas/detalleProceso.do?numConstancia=19-12-9360055</t>
  </si>
  <si>
    <t>PRESTAR LOS SERVICIOS PROFESIONALES PARA EL APOYO EN LA ADMINISTRACIÓN Y VERIFICACIÓN DEL CORRECTO FUNCIONAMIENTO DE LOS COMPONENTES TECNOLÓGICOS Y DE LA INFRAESTRUCTURA QUE SOPORTA LA OPERACIÓN DE LOS SISTEMAS DE INFORMACIÓN EN LOS AMBIENTES DE PRODUCCIÓN PRUEBAS Y DESARROLLO DE LA CORPORACIÓN PARA EL FOMENTO DE LA EDUCACIÓN SUPERIOR</t>
  </si>
  <si>
    <t>https://www.contratos.gov.co/consultas/detalleProceso.do?numConstancia=19-12-9421972</t>
  </si>
  <si>
    <t>MUNICIPIO DE BELLO  (CONTRATANTE)</t>
  </si>
  <si>
    <t>890980112-1</t>
  </si>
  <si>
    <t xml:space="preserve">Contrato Interadministrativo </t>
  </si>
  <si>
    <t>ADMINISTRACION Y OPERACIÓN DEL PROGRAMA DE BECAS DE EDUCACIÓN SUPERIOR DEL MUNICIPIO DE BELLO, DE ACUERDO A LAS DISPOSICIONES REGLAMENTARIAS PARA SELECCIONAR A LOS BENEFICIARIOS</t>
  </si>
  <si>
    <t>En ejecucion</t>
  </si>
  <si>
    <t>EL CONTRATO PRESENTÓ MODIFICACIONES EN LA CLAUSULA CORRESPONDIENTE AL VALOR DEL CONTRATO DONDE SE HACE UNA REDUCCION POR VALOR DE $588.004.688</t>
  </si>
  <si>
    <t>https://www.contratos.gov.co/consultas/detalleProceso.do?numConstancia=19-12-9442222</t>
  </si>
  <si>
    <t>UNIVERSIDAD DE ANTIOQUIA</t>
  </si>
  <si>
    <t>AUNAR ESFUERZOS PARA LA EJECUCIÓN DEL PROGRAMA ACOMPAÑAMIENTO A ESTUDIANTES PARA EL ACCESO A LA EDUCACIÓN SUPERIOR EN EL DEPARTAMENTO DE ANTIOQUIA</t>
  </si>
  <si>
    <t>https://www.contratos.gov.co/consultas/detalleProceso.do?numConstancia=19-4-9579265</t>
  </si>
  <si>
    <t>FUNDACIÓN UNIVERSITARIA CATÓLICA DEL NORTE</t>
  </si>
  <si>
    <t>811010001-2</t>
  </si>
  <si>
    <t>https://www.contratos.gov.co/consultas/detalleProceso.do?numConstancia=19-4-9579275</t>
  </si>
  <si>
    <t>MUNICIPIO DE RIONEGRO  (CONTRATANTE)</t>
  </si>
  <si>
    <t>CONTRATO INTERADMINISTRATIVO DE ADMINISTRACIÓN Y OPERACIÓN DEL FONDO MUNICIPAL PARA LA EDUCACIÓN SUPERIOR DE RIONEGRO, EN CUMPLIMIENTO DEL ACUERDO MUNICIPAL N° 031 DE 2017</t>
  </si>
  <si>
    <t>https://www.contratos.gov.co/consultas/detalleProceso.do?numConstancia=19-12-9594247</t>
  </si>
  <si>
    <t>BECKER Y ASSOCIATES SAS</t>
  </si>
  <si>
    <t>811025662-6</t>
  </si>
  <si>
    <t>PRESTAR SERVICIOS PROFESIONALES DE REVISORÍA FISCAL EN LA CORPORACIÓN PARA EL FOMENTO DE LA EDUCACIÓN SUPERIOR</t>
  </si>
  <si>
    <t>https://www.contratos.gov.co/consultas/detalleProceso.do?numConstancia=19-12-9644364</t>
  </si>
  <si>
    <t>JAIRO ANDRÉS OLIVER ORTIZ</t>
  </si>
  <si>
    <t>https://www.contratos.gov.co/consultas/detalleProceso.do?numConstancia=19-12-9687503</t>
  </si>
  <si>
    <t>PRESTAR LOS SERVICIOS PROFESIONALES A LA CORPORACIÓN PARA EL FOMENTO DE LA EDUCACIÓN SUPERIOR EN LAS DIFERENTES ESTRATEGIAS Y ACCIONES LIDERADAS DESDE LA SUBDIRECCIÓN TÉCNICA</t>
  </si>
  <si>
    <t>https://www.contratos.gov.co/consultas/detalleProceso.do?numConstancia=19-12-9689335</t>
  </si>
  <si>
    <t>LAURA MARÍA HERNÁNDEZ LOPERA</t>
  </si>
  <si>
    <t>https://www.contratos.gov.co/consultas/detalleProceso.do?numConstancia=19-12-9721420</t>
  </si>
  <si>
    <t>PAULA MARÍA MURILLO CARMONA</t>
  </si>
  <si>
    <t>https://www.contratos.gov.co/consultas/detalleProceso.do?numConstancia=19-12-9721487</t>
  </si>
  <si>
    <t>https://www.contratos.gov.co/consultas/detalleProceso.do?numConstancia=19-9-456651</t>
  </si>
  <si>
    <t>NICOLAS PLINIO PEÑA NUÑEZ</t>
  </si>
  <si>
    <t>PRESTAR LOS SERVICIOS PROFESIONALES A LA CORPORACIÓN PARA EL FOMENTO DE LA EDUCACIÓN SUPERIOR EN LAS DIFERENTES  ESTRATEGIAS Y ACCIONES LIDERADAS DESDE LA SUBDIRECCIÓN TÉCNICA</t>
  </si>
  <si>
    <t>https://www.contratos.gov.co/consultas/detalleProceso.do?numConstancia=19-12-9737076</t>
  </si>
  <si>
    <t>VICTOR ABEL AGUIRRE GOMEZ</t>
  </si>
  <si>
    <t>PRESTAR LOS SERVICIOS PROFESIONALES EN LA CONCEPTUALIZACIÓN CREACIÓN E IMPLEMENTACIÓN DE CAMPAÑAS PUBLICITARIAS SERVICIOS DE EBMASTER Y CUSTODIA DE LA MARCA DE LA CORPORACIÓN PARA EL FOMENTO DE LA EDUCACIÓN SUPERIOR</t>
  </si>
  <si>
    <t>https://www.contratos.gov.co/consultas/detalleProceso.do?numConstancia=19-12-9844294</t>
  </si>
  <si>
    <t>MARISOL OSPINA HURTADO</t>
  </si>
  <si>
    <t>https://www.contratos.gov.co/consultas/detalleProceso.do?numConstancia=19-12-9862719</t>
  </si>
  <si>
    <t>RECARGA Y MANTENIMIENTO A LOS EXTINTORES COMO ELEMENTOS DE PROTECCIÓN DE INCENDIOS PARA MEJORAR LA SEGURIDAD Y SALUD EN EL TRABAJO Y LOS ACTIVOS DE LA CORPORACIÓN PARA EL FOMENTO DE LA EDUCACIÓN SUPERIOR</t>
  </si>
  <si>
    <t>https://www.contratos.gov.co/consultas/detalleProceso.do?numConstancia=19-13-9795299</t>
  </si>
  <si>
    <t>ITO SOFTARE SAS</t>
  </si>
  <si>
    <t>900372035-8</t>
  </si>
  <si>
    <t>MANTENIMIENTO Y SOPORTE DEL SISTEMA DE INFORMACIÓN INTEGRADO ERP ADQUIRIDO POR LA CORPORACIÓN PARA EL FOMENTO A LA EDUCACIÓN SUPERIOR</t>
  </si>
  <si>
    <t>https://www.contratos.gov.co/consultas/detalleProceso.do?numConstancia=19-12-9956784</t>
  </si>
  <si>
    <t>OFIBEST SAS</t>
  </si>
  <si>
    <t>900350133-7</t>
  </si>
  <si>
    <t>SUMINISTRO TRANSPORTE  INSTALACIÓN Y MANTENIMIENTO DE MOBILIARIO Y ENSERES  PARA LAS DIFERENTES DEPENDENCIAS DE LA CORPORACIÓN PARA EL FOMENTO DE LA EDUCACIÓN SUPERIOR</t>
  </si>
  <si>
    <t>25/121/2019</t>
  </si>
  <si>
    <t>https://www.contratos.gov.co/consultas/detalleProceso.do?numConstancia=19-9-460287</t>
  </si>
  <si>
    <t>SALIANZA LTDA</t>
  </si>
  <si>
    <t>811046240-1</t>
  </si>
  <si>
    <t>https://www.contratos.gov.co/consultas/detalleProceso.do?numConstancia=19-15-9943899</t>
  </si>
  <si>
    <t>EJECUCION CONTRACTUAL - CORPORACIÓN GILBERTO ECHEVERRI MEJÍA 2020</t>
  </si>
  <si>
    <t>001-2020</t>
  </si>
  <si>
    <t>https://www.contratos.gov.co/consultas/detalleProceso.do?numConstancia=20-12-10257855</t>
  </si>
  <si>
    <t>002-2020</t>
  </si>
  <si>
    <t xml:space="preserve">JUAN CARLOS ARANGO RAMIREZ </t>
  </si>
  <si>
    <t>https://www.contratos.gov.co/consultas/detalleProceso.do?numConstancia=20-12-10263173</t>
  </si>
  <si>
    <t>003-2020</t>
  </si>
  <si>
    <t>https://www.contratos.gov.co/consultas/detalleProceso.do?numConstancia=20-12-10285988</t>
  </si>
  <si>
    <t>004-2020</t>
  </si>
  <si>
    <t xml:space="preserve">VICTOR ABEL AGUIRRE GÓMEZ </t>
  </si>
  <si>
    <t>PRESTAR LOS SERVICIOS PROFESIONALES COMO DISEÑADOR GRÁFICO Y EB MÁSTER PARA EL APOYO A LA GESTIÓN DE LA COMUNICACIÓN INTERNA Y EXTERNA DE LA CORPORACIÓN PARA EL FOMENTO DE LA EDUCACIÓN SUPERIOR</t>
  </si>
  <si>
    <t>https://www.contratos.gov.co/consultas/detalleProceso.do?numConstancia=20-12-10286404</t>
  </si>
  <si>
    <t>005-2020</t>
  </si>
  <si>
    <t xml:space="preserve">LIZETH GOMEZ CASTAÑO </t>
  </si>
  <si>
    <t>PRESTAR LOS SERVICIOS PROFESIONALES COMO COMUNICADOR SOCIAL PARA EL APOYO A LA GESTIÓN DE LA COMUNICACIÓN INTERNA Y EXTERNA DE LA CORPORACIÓN PARA EL FOMENTO DE LA EDUCACIÓN SUPERIOR</t>
  </si>
  <si>
    <t>https://www.contratos.gov.co/consultas/detalleProceso.do?numConstancia=20-12-10288819</t>
  </si>
  <si>
    <t>006-2020</t>
  </si>
  <si>
    <t xml:space="preserve">EDWAR ANDRES PAYARES VILLAREAL </t>
  </si>
  <si>
    <t>PRESTAR APOYO A LA CORPORACIÓN PARA EL FOMENTO DE LA EDUCACIÓN SUPERIOR EN LAS ACTIVIDADES CONCERNIENTES A LA GESTIÓN DOCUMENTAL DANDO CUMPLIMIENTO A LAS DISPOSICIONES DE LA LEY GENERAL DEL ARCHIVO</t>
  </si>
  <si>
    <t>https://www.contratos.gov.co/consultas/detalleProceso.do?numConstancia=20-12-10301329</t>
  </si>
  <si>
    <t>007-2020</t>
  </si>
  <si>
    <t>PRESTAR LOS SERVICIOS PROFESIONALES A LA SUBDIRECCIÓN TÉCNICA DE LA CORPORACIÓN PARA EL FOMENTO DE LA EDUCACIÓN SUPERIOR DESDE EL ENFOQUE PSICOSOCIAL EN EL SEGUIMIENTO Y ACOMPAÑAMIENTO A LOS ESTUDIANTES</t>
  </si>
  <si>
    <t>https://www.contratos.gov.co/consultas/detalleProceso.do?numConstancia=20-12-10301995</t>
  </si>
  <si>
    <t>008-2020</t>
  </si>
  <si>
    <t xml:space="preserve">ANDRES FELIPE GALLEGO SOTO </t>
  </si>
  <si>
    <t>PRESTAR LOS SERVICIOS PROFESIONALES PARA LAS ACTIVIDADES RELACIONADAS CON LA GESTIÓN DEL TALENTO HUMANO Y EL SEGUIMIENTO Y MEJORA DEL SISTEMA DE GESTIÓN DE LA SEGURIDAD Y SALUD EN EL TRABAJO DE LA CORPORACIÓN</t>
  </si>
  <si>
    <t>https://www.contratos.gov.co/consultas/detalleProceso.do?numConstancia=20-12-10300453</t>
  </si>
  <si>
    <t>009-2020</t>
  </si>
  <si>
    <t xml:space="preserve">PAULA ANDREA GUISAO ARISTIZABAL </t>
  </si>
  <si>
    <t>PRESTACIÓN DE SERVICIOS DE APOYO A LA GESTIÓN EN LA SUBDIRECCIÓN ADMINISTRATIVA Y FINANCIERA EN ASUSNTOS DE ORDEN ADMINISTRATIVO DIGITALIZACIÓN Y ARCHIVO DE DOCUMENTOS FINANCIEROS PRESUPUESTALES Y CONTABLES DE LA CORPORACIÓN PARA EL FOMENTO DE LA EDUCACIÓN SUPERIOR</t>
  </si>
  <si>
    <t>https://www.contratos.gov.co/consultas/detalleProceso.do?numConstancia=20-12-10320541</t>
  </si>
  <si>
    <t>010-2020</t>
  </si>
  <si>
    <t xml:space="preserve">JUAN DAVID ORTIZ BERRIO </t>
  </si>
  <si>
    <t>PRESTACIÓN DE SERVICIOS PROFESIONALES EN EL SEGUIMIENTO ADMINISTRATIVO Y TÉCNICO A LOS FONDOS Y PROGRAMAS QUE SON OPERADOS POR LA CORPORACIÓN PARA EL FOMENTO DE LA EDUCACIÓN SUPERIOR</t>
  </si>
  <si>
    <t>https://www.contratos.gov.co/consultas/detalleProceso.do?numConstancia=20-12-10319777</t>
  </si>
  <si>
    <t>011-2020</t>
  </si>
  <si>
    <t xml:space="preserve">LINA MARCELA VILLA PULGARIN </t>
  </si>
  <si>
    <t>PRESTACIÓN DE SERVICIOS DE APOYO A LA GESTIÓN EN LA CORPORACIÓN PARA EL FOMENTO DE LA EDUCACIÓN SUPERIOR EN EL DISEÑO IMPLEMENTACIÓN Y SEGUIMIENTO DE ACCIONES PRESENCIALES Y VIRTUALES EN TERRITORIO POR PARTE DE LA SUBDIRECCIÓN TÉCNICA</t>
  </si>
  <si>
    <t>https://www.contratos.gov.co/consultas/detalleProceso.do?numConstancia=20-12-10320133</t>
  </si>
  <si>
    <t>012-2020</t>
  </si>
  <si>
    <t xml:space="preserve">INSTITUTO DE CULTURA Y PATRIMONIO DE ANTIOQUIA </t>
  </si>
  <si>
    <t>https://www.contratos.gov.co/consultas/detalleProceso.do?numConstancia=20-12-10332512</t>
  </si>
  <si>
    <t>013-2020</t>
  </si>
  <si>
    <t>900062917-9</t>
  </si>
  <si>
    <t>https://www.contratos.gov.co/consultas/detalleProceso.do?numConstancia=20-12-10362901</t>
  </si>
  <si>
    <t>014-2020</t>
  </si>
  <si>
    <t>JULIAN ALBERTO PORRAS GARZON</t>
  </si>
  <si>
    <t>PRESTAR SERVICIOS PROFESIONALES A LA CORPORACIÓN PARA EL FOMENTO DE LA EDUCACIÓN SUPERIOR EN EL MANTENIMIENTO ACTUALIZACIÓN IMPLEMENTACIÓN EVALUACIÓN Y CORRECCIÓN DE LOS DESARROLLOS TECNOLOGICOS ADOPTADOS POR LA ENTIDAD</t>
  </si>
  <si>
    <t>https://www.contratos.gov.co/consultas/detalleProceso.do?numConstancia=20-12-10411106</t>
  </si>
  <si>
    <t>015-2020</t>
  </si>
  <si>
    <t xml:space="preserve">JULIAN ORTEGA MEJIA </t>
  </si>
  <si>
    <t>PRESTAR LOS SERVICIOS PROFESIONALES PARA LA PLANEACIÓN FORMULACIÓN EVALUACIÓN EJECUCIÓN Y CIERRE DE LOS DIFERENTES PROGRAMAS Y PROYECTOS PARA EL CUMPLIMIENTO DEL OBJETO MISIONAL DE LA CORPORACIÓN PARA EL FOMENTO DE  LA EDUCACIÓN SUPERIOR</t>
  </si>
  <si>
    <t>https://www.contratos.gov.co/consultas/detalleProceso.do?numConstancia=20-12-10401790</t>
  </si>
  <si>
    <t>016-2020</t>
  </si>
  <si>
    <t>COLOMBIA MOVIL SA ESP</t>
  </si>
  <si>
    <t>830114921-1</t>
  </si>
  <si>
    <t>PRESTAR LOS SERVICIOS COMPLEMENTARIOS DE TRONCAL SIP MOVIL TODO DESTINO Y CELULAR EN LA CORPORACIÓN PARA EL FOMENTO DE LA EDUCACIÓN SUPERIOR</t>
  </si>
  <si>
    <t>https://www.contratos.gov.co/consultas/detalleProceso.do?numConstancia=20-12-10459912</t>
  </si>
  <si>
    <t>017-2020</t>
  </si>
  <si>
    <t xml:space="preserve">S&amp;S DE LA RUA </t>
  </si>
  <si>
    <t>https://www.contratos.gov.co/consultas/detalleProceso.do?numConstancia=20-13-10410891</t>
  </si>
  <si>
    <t>018-2020</t>
  </si>
  <si>
    <t xml:space="preserve">DANNY ALEJANDRO ARROYAVE FLOREZ </t>
  </si>
  <si>
    <t>PRESTAR LOS SERVICIOS EN EL SEGUIMIENTO SOPORTE Y TESTEO A LA INFRAESTRUCTURA TECNOLÓGICA DE LA CORPORACIÓN PARA EL FOMENTO DE LA EDUCACIÓN SUPERIOR</t>
  </si>
  <si>
    <t>https://www.contratos.gov.co/consultas/detalleProceso.do?numConstancia=20-12-10493327</t>
  </si>
  <si>
    <t>019-2020</t>
  </si>
  <si>
    <t xml:space="preserve">JAIRO ANDRÉS OLIVER ORTIZ </t>
  </si>
  <si>
    <t>https://www.contratos.gov.co/consultas/detalleProceso.do?numConstancia=20-12-10495259</t>
  </si>
  <si>
    <t>020-2020</t>
  </si>
  <si>
    <t xml:space="preserve">YESICA ALEJANDRA AGUIRRE </t>
  </si>
  <si>
    <t>PRESTACIÓN DE SERVICIOS DE  APOYO A LA GESTION EN LAS ACTIVIDADES ADMINISTRATIVAS Y OPERATIVAS DE LA SUBDIRECCIÓN TÉCNICA DE LA CORPORACIÓN PARA EL FOMENTO DE LA EDUCACIÓN SUPERIOR</t>
  </si>
  <si>
    <t>11/012/2020</t>
  </si>
  <si>
    <t>https://www.contratos.gov.co/consultas/detalleProceso.do?numConstancia=20-12-10495758</t>
  </si>
  <si>
    <t>021-2020</t>
  </si>
  <si>
    <t>MIRYAM JANETH GUTIERREZ DIAZ</t>
  </si>
  <si>
    <t>PRESTACIÓN DE SERVICIOS PROFESIONALES PARA APOYAR A LA CORPORACIÓN PARA EL FOMENTO DE LA EDUCACIÓN SUPERIOR EN EL FORTALECIMIENTO DEL MODELO INTEGRADO DE PLANEACIÓN Y GESTIÓN MIPG EL MODELO ESTÁNDAR DE CONTROL INTERNOMECI ARTICULADO CON EL SISTEMA DE GESTIÓN INTEGRADO SGI</t>
  </si>
  <si>
    <t>https://www.contratos.gov.co/consultas/detalleProceso.do?numConstancia=20-12-10513007</t>
  </si>
  <si>
    <t>022-2020</t>
  </si>
  <si>
    <t>OPTIMA LOGISTICA INTEGRAL SAS</t>
  </si>
  <si>
    <t>900115069-7</t>
  </si>
  <si>
    <t>PRESTAR LOS SERVICIOS DE TRANSPORTE EN TODO EL DEPARTAMENTO DE ANTIOQUIA PARA EL EQUIPO DE TRABAJO DE LA CORPORACIÓN PARA EL FOMENTO DE LA EDUCACIÓN SUPERIOR</t>
  </si>
  <si>
    <t>https://www.contratos.gov.co/consultas/detalleProceso.do?numConstancia=20-11-10390585</t>
  </si>
  <si>
    <t>023-2020</t>
  </si>
  <si>
    <t>900478581-4</t>
  </si>
  <si>
    <t>REALIZAR LA OPERACIÓN LOGÍSTICA PARA LA CORPORACIÓN PARA EL FOMENTO DE LA EDUCACIÓN SUPERIOR</t>
  </si>
  <si>
    <t>https://www.contratos.gov.co/consultas/detalleProceso.do?numConstancia=20-11-10550088</t>
  </si>
  <si>
    <t>024-2020</t>
  </si>
  <si>
    <t xml:space="preserve">MUNICIPIO DE GUARNE </t>
  </si>
  <si>
    <t>025-2020</t>
  </si>
  <si>
    <t>CENTROLAB SAS</t>
  </si>
  <si>
    <t>REALIZAR LAS EVALUACIONES MÉDICAS OCUPACIONALES DE INGRESO PERIÓDICAS Y DE RETIRO ASÍ COMO LA PRÁCTICA DE EXÁMENES DE LABORATORIO Y LA APLICACIÓN DE LA BATERÍA DE RIESGO PSICOSOCIAL A LOS EMPLEADOS DE LA CORPORACIÓN PARA EL FOMENTO DE LA EDUCACIÓN SUPERIOR</t>
  </si>
  <si>
    <t>https://www.contratos.gov.co/consultas/detalleProceso.do?numConstancia=20-13-10677692</t>
  </si>
  <si>
    <t>026-2020</t>
  </si>
  <si>
    <t xml:space="preserve">ASEGURADORA SOLIDARIA DE COLOMBIA </t>
  </si>
  <si>
    <t>https://www.contratos.gov.co/consultas/detalleProceso.do?numConstancia=20-11-10649766</t>
  </si>
  <si>
    <t>027-2020</t>
  </si>
  <si>
    <t xml:space="preserve">ISTAEL LENIS CARDONA </t>
  </si>
  <si>
    <t>PRESTACIÓN DE SERVICIOS PROFESIONALES PARA LA ASESORIA TRIBUTARIA Y FINANCIERA A LA CORPORACION PARA EL FOMENTO DE LA EDUCACIÓN SUPERIOR</t>
  </si>
  <si>
    <t>https://www.contratos.gov.co/consultas/detalleProceso.do?numConstancia=20-12-10762365</t>
  </si>
  <si>
    <t>028-2020</t>
  </si>
  <si>
    <t>https://www.contratos.gov.co/consultas/detalleProceso.do?numConstancia=20-12-10809869</t>
  </si>
  <si>
    <t>029-2020</t>
  </si>
  <si>
    <t>900925495-7</t>
  </si>
  <si>
    <t>Compraventa</t>
  </si>
  <si>
    <t>ADQUISICIÓN YO RENOVACIÓN DE LICENCIAS YO SERVICIOS EN LA NUBE PARA EL MANEJO DE LA INFORMACIÓN EN LA CORPORACIÓN PARA EL FOMENTO DE LA EDUCACIÓN SUPERIOR</t>
  </si>
  <si>
    <t>https://www.contratos.gov.co/consultas/detalleProceso.do?numConstancia=20-9-465190</t>
  </si>
  <si>
    <t>030-2020</t>
  </si>
  <si>
    <t xml:space="preserve">SANDRA MARCELA SANCHEZ SUAREZ </t>
  </si>
  <si>
    <t>PRESTAR LOS SERVICIOS PROFESIONALES PARA LA EJECUCIÓN SEGUIMIENTO Y CIERRE DE LOS DIFERENTES PROGRAMAS Y PROYECTOS PARA EL CUMPLIMIENTO DEL OBJETO MISIONAL DE LA CORPORACIÓN GILBERTO ECHEVERRI MEJÍA</t>
  </si>
  <si>
    <t>https://www.contratos.gov.co/consultas/detalleProceso.do?numConstancia=20-12-10954384</t>
  </si>
  <si>
    <t>031-2020</t>
  </si>
  <si>
    <t>LAURA MARIA HERNANDEZ LOPERA</t>
  </si>
  <si>
    <t>PRESTAR LOS SERVICIOS PROFESIONALES A LA CORPORACIÓN GILBERTO ECHEVERRI MEJÍA EN LAS DIFERENTES ESTRATEGIAS Y ACCIONES LIDERADAS DESDE LA SUBDIRECCIÓN TÉCNICA</t>
  </si>
  <si>
    <t>https://www.contratos.gov.co/consultas/detalleProceso.do?numConstancia=20-12-10959634</t>
  </si>
  <si>
    <t>032-2020</t>
  </si>
  <si>
    <t xml:space="preserve">PAULA MARIA MURILLO CARMONA  </t>
  </si>
  <si>
    <t>https://www.contratos.gov.co/consultas/detalleProceso.do?numConstancia=20-12-10954518</t>
  </si>
  <si>
    <t>033-2020</t>
  </si>
  <si>
    <t>FUNDACION UNIVERSITARIA CATOLICA DEL NORTE</t>
  </si>
  <si>
    <t>AUNAR ESFUERZOS PARA LA EJECUCIÓN DEL PROGRAMA SEMESTRE CERO EN EL DEPARTAMENTO DE ANTIOQUIA</t>
  </si>
  <si>
    <t>https://www.contratos.gov.co/consultas/detalleProceso.do?numConstancia=20-4-10963413</t>
  </si>
  <si>
    <t>034-2020</t>
  </si>
  <si>
    <t xml:space="preserve">UNIVERSIDAD DE ANTIOQUIA </t>
  </si>
  <si>
    <t>890980040-8</t>
  </si>
  <si>
    <t>AUNAR ESFUERZOS PARA LA EJECUCIÓN DE PROGRAMA SEMESTRE CERO EN EL DEPARTAMENTO DE ANTIOQUIA</t>
  </si>
  <si>
    <t>https://www.contratos.gov.co/consultas/detalleProceso.do?numConstancia=20-12-10972049</t>
  </si>
  <si>
    <t>035-2020</t>
  </si>
  <si>
    <t>ITO SOFTWARE SAS</t>
  </si>
  <si>
    <t>MANTENIMIENTO Y SOPORTE DEL SISTEMA DE INFORMACIÓN INTEGRADO ERP</t>
  </si>
  <si>
    <t>https://www.contratos.gov.co/consultas/detalleProceso.do?numConstancia=20-12-11008241</t>
  </si>
  <si>
    <t>036-2020</t>
  </si>
  <si>
    <t>JOSE IGNACIO RICO ECHAVARRIA</t>
  </si>
  <si>
    <t>https://www.contratos.gov.co/consultas/detalleProceso.do?numConstancia=20-12-11029612</t>
  </si>
  <si>
    <t>037-2020</t>
  </si>
  <si>
    <t xml:space="preserve">GEFREY VALENCIA MORENO </t>
  </si>
  <si>
    <t>https://www.contratos.gov.co/consultas/detalleProceso.do?numConstancia=20-12-11030353</t>
  </si>
  <si>
    <t>038-2020</t>
  </si>
  <si>
    <t>https://www.contratos.gov.co/consultas/detalleProceso.do?numConstancia=20-12-11033337</t>
  </si>
  <si>
    <t>039-2020</t>
  </si>
  <si>
    <t xml:space="preserve">YEINER ALBERTO NAVALES CARDONA </t>
  </si>
  <si>
    <t>PRESTAR LOS SERVICIOS DE APOYO A LA GESTIÓN DE LAS ACTIVIDADESADMINISTRATIVAS Y OPERATIVAS EN LAS DIFERENTES ESTRATEGIAS Y ACCIONES LIDERADAS DESDE LA SUBDIRECCIÓN TÉCNICA</t>
  </si>
  <si>
    <t>https://www.contratos.gov.co/consultas/detalleProceso.do?numConstancia=20-12-11033754</t>
  </si>
  <si>
    <t>040-2020</t>
  </si>
  <si>
    <t>https://www.contratos.gov.co/consultas/detalleProceso.do?numConstancia=20-12-11035576</t>
  </si>
  <si>
    <t>041-2020</t>
  </si>
  <si>
    <t xml:space="preserve">ALEXANDER ARIAS CARVAJAL </t>
  </si>
  <si>
    <t>https://www.contratos.gov.co/consultas/detalleProceso.do?numConstancia=20-12-11035605</t>
  </si>
  <si>
    <t>042-2020</t>
  </si>
  <si>
    <t>VALLARDO DE JESUS HURTADO GOMEZ</t>
  </si>
  <si>
    <t>PRESTAR LOS SERVICIOS PROFESIONALES A LA CORPORACIÓN GILBERTOECHEVERRI MEJÍA EN LAS DIFERENTES ESTRATEGIAS Y ACCIONES LIDERADAS DESDE LA SUBDIRECCIÓN TÉCNICA</t>
  </si>
  <si>
    <t>https://www.contratos.gov.co/consultas/detalleProceso.do?numConstancia=20-12-11047715</t>
  </si>
  <si>
    <t>043-2020</t>
  </si>
  <si>
    <t>DANIEL ORTEGA FRANCO</t>
  </si>
  <si>
    <t>PRESTAR LOS SERVICIOS PARA EL APOYO A LA GESTIÓN DECOMUNICACIONES DE LA CORPORACIÓN GILBERTO ECHEVERRI MEJÍA</t>
  </si>
  <si>
    <t>https://www.contratos.gov.co/consultas/detalleProceso.do?numConstancia=20-12-11052935</t>
  </si>
  <si>
    <t>044-2020</t>
  </si>
  <si>
    <t>EQUIPARO LTDA</t>
  </si>
  <si>
    <t>PRESTAR LOS SERVICIOS DE MANTENIMIENTO PREVENTIVO Y CORRECTIVO DE IMPRESORAS ESCÁNERES Y VIDEO BEAM DE LA CORPORACIÓN GILBERTO ECHEVERRI MEJÍA</t>
  </si>
  <si>
    <t>https://www.contratos.gov.co/consultas/detalleProceso.do?numConstancia=20-13-11004582</t>
  </si>
  <si>
    <t>045-2020</t>
  </si>
  <si>
    <t xml:space="preserve">MUNICIPIO DE RIONEGRO </t>
  </si>
  <si>
    <t>046-2020</t>
  </si>
  <si>
    <t>APORTAR EN LA CONSTRUCCIÓN DEL PLAN ESTRATÉGICO DE LA CORPORACIÓN PARTIENDO DE LA REVISIÓN DE LA GESTIÓN ADELANTADA DURANTE LA VIGENCIA DEL PLAN ESTRATÉGICO 20152020</t>
  </si>
  <si>
    <t>https://www.contratos.gov.co/consultas/detalleProceso.do?numConstancia=20-12-11101095</t>
  </si>
  <si>
    <t>047-2020</t>
  </si>
  <si>
    <t xml:space="preserve">LAURA LOPEZ ALZATE </t>
  </si>
  <si>
    <t>PRESTACIÓN DE SERVICIOS PROFESIONALES PARA EL ACOMPAÑAMIENTO EN LA GESTIÓN DE ALIANZAS ESTRATÉGICAS DE LA CORPORACIÓN GILBERTO ECHEVERRI MEJÍA</t>
  </si>
  <si>
    <t>https://www.contratos.gov.co/consultas/detalleProceso.do?numConstancia=20-12-11199485</t>
  </si>
  <si>
    <t>048-2020</t>
  </si>
  <si>
    <t xml:space="preserve">CLAUDIA ISABEL GAVIRIA TAMAYO </t>
  </si>
  <si>
    <t>APOYAR LAS SUBDIRECCIONES DE LA CORPORACIÓN GILBERTO ECHEVERRI MEJÍA EN LOS ASUNTOS DE ORDEN ADMINISTRATIVO FINANCIERO Y OPERATIVO QUE FORTALEZCAN LA GESTIÓN PARA EL LOGRO DE OBJETIVOS</t>
  </si>
  <si>
    <t>https://www.contratos.gov.co/consultas/detalleProceso.do?numConstancia=20-12-11276819</t>
  </si>
  <si>
    <t>049-2020</t>
  </si>
  <si>
    <t xml:space="preserve">GLORIA ESTELLA MAZO RODRIGUEZ </t>
  </si>
  <si>
    <t>PRESTACIÓN DE SERVICIOS PROFESIONALES PARA APOYAR LA DOCUMENTACIÓN DE LOS PROCESOS QUE TIENEN QUE VER CON LA GESTIÓN DEL CONTROL INTERNO CONTABLE BIENES INMUEBLES Y DE SEGUIMIENTO A LOS PLANES DE MEJORAMIENTO DE LA CORPORACIÓN GILBERTO ECHEVERRI MEJÍA</t>
  </si>
  <si>
    <t>https://www.contratos.gov.co/consultas/detalleProceso.do?numConstancia=20-12-11277118</t>
  </si>
  <si>
    <t>050-2020</t>
  </si>
  <si>
    <t xml:space="preserve">SANDRA CECILIA CASTAÑEDA CASTAÑEDA </t>
  </si>
  <si>
    <t>PRESTACIÓN DE SERVICIOS TÉCNICOS PARA EL DESARROLLO DE ACTIVIDADES TRANSVERSALES AL PROCESO DE GESTIÓN DOCUMENTAL CONFORME LA LEY GENERAL DE ARCHIVO Y EL DESARROLLO DE TAREAS OPERATIVAS Y SECRETARIALES DE LA CORPORACIÓN GILBERTO ECHEVERRI MEJIA</t>
  </si>
  <si>
    <t>https://www.contratos.gov.co/consultas/detalleProceso.do?numConstancia=20-12-11285110</t>
  </si>
  <si>
    <t>051-2020</t>
  </si>
  <si>
    <t xml:space="preserve">TREDA SOLUTIONS SAS </t>
  </si>
  <si>
    <t>900369836-1</t>
  </si>
  <si>
    <t>ADQUISICIÓN IMPLEMENTACIÓN Y PUESTA EN MARCHA DE UN SISTEMA DE GESTIÓN DE DOCUMENTOS ELECTRONICOS DE ARCHIVO AJUSTADO A LOS PROCESOS MISIONALES Y ARCHIVÍSTICOS DE LA CORPORACIÓN GILBERTO ECHEVERRI MEJIA</t>
  </si>
  <si>
    <t>https://www.contratos.gov.co/consultas/detalleProceso.do?numConstancia=20-11-11161107</t>
  </si>
  <si>
    <t>052-2020</t>
  </si>
  <si>
    <t>PROEXTINSEG SAS</t>
  </si>
  <si>
    <t>RECARGA Y MANTENIMIENTO A LOS EXTINTORES COMO ELEMENTOS DE PROTECCIÓN DE INCENDIOS PARA MEJORAR LA SEGURIDAD Y SALUD EN EL TRABAJO Y LOS ACTIVOS DE LA CORPORACIÓN GILBERTO ECHEVERRI MEJÍA</t>
  </si>
  <si>
    <t>https://www.contratos.gov.co/consultas/detalleProceso.do?numConstancia=20-13-11217190</t>
  </si>
  <si>
    <t>053-2020</t>
  </si>
  <si>
    <t>REDCOMPUTO LTDA</t>
  </si>
  <si>
    <t>ADQUISICIÓN DE BIENES TECNOLÓGICOS PARA LA CORPORACIÓN GILBERTO ECHEVERRI MEJIA</t>
  </si>
  <si>
    <t>https://www.contratos.gov.co/consultas/detalleProceso.do?numConstancia=20-9-467837</t>
  </si>
  <si>
    <t>EJECUCION CONTRACTUAL - CORPORACIÓN GILBERTO ECHEVERRI MEJÍA 2021</t>
  </si>
  <si>
    <t>CDP</t>
  </si>
  <si>
    <t>RPC</t>
  </si>
  <si>
    <t>001-2021</t>
  </si>
  <si>
    <t>ANDREA TOBON MARIN</t>
  </si>
  <si>
    <t>PRESTACION DE SERVICIOS</t>
  </si>
  <si>
    <t>PRESTAR LOS SERVICIOS PROFESIONALES COMO COMUNICADOR SOCIAL PARA EL APOYO A LA GESTIÓN DE COMUNICACIONES DE LA CORPORACIÓN GILBERTO ECHEVERRI MEJIA</t>
  </si>
  <si>
    <t>CONTRATO SUSPENDIDO ENTRE 25/06/2021 HASTA 26/10/2021 POR LICENCIA DE MATERNIDAD</t>
  </si>
  <si>
    <t>https://www.contratos.gov.co/consultas/detalleProceso.do?numConstancia=21-12-11498201&amp;g-recaptcha-response=03AGdBq27S2qvln0fxaxiH_52a6%E2%80%A6</t>
  </si>
  <si>
    <t>002-2021</t>
  </si>
  <si>
    <t>JUAN CARLOS ARANGO RAMIREZ</t>
  </si>
  <si>
    <t>CONTRATACION DIRECTA</t>
  </si>
  <si>
    <t>PRESTAR LOS SERVICIOS PROFESIONALES A LA CORPORACIÓN GILBERTO ECHEVERRI MEJIA, EN LOS DIFERENTES PROCESOS CONTRACTUALES QUE PRETENDE ADELANTAR, DE ACUERDO A SUS NECESIDADES</t>
  </si>
  <si>
    <t>EL CONTRATISTA SOLICITÓ TERMINACIÓN ANTICIPADA DEL CONTRATO EL 09/03/2021, LA CUAL FUE ACEPTADA HASTA EL 09/04/2021</t>
  </si>
  <si>
    <t>https://www.contratos.gov.co/consultas/detalleProceso.do?numConstancia=21-12-11490008&amp;g-recaptcha-response=03AGdBq24P6woKMCq6BFCfyDK_Ev_s6%E2%80%A6</t>
  </si>
  <si>
    <t>003-2021</t>
  </si>
  <si>
    <t>ANDRES FELIPE GALLEGO SOTO</t>
  </si>
  <si>
    <t>PRESTAR LOS SERVICIOS PROFESIONALES PARA LAS ACTIVIDADES DE MANTENIMIENTO, SEGUIMIENTO, MEJORA Y CONTROL DEL SISTEMA DE GESTION DE SEGURIDAD Y SALUD EN EL TRABAJO Y LAS RELACIONADAS A LA GESTION DEL TALENTO HUMANO Y BIENESTAR DE LA CORPORACIÓN GILBERTO ECHEVERRI MEJIA</t>
  </si>
  <si>
    <t>https://www.contratos.gov.co/consultas/detalleProceso.do?numConstancia=21-12-11492018&amp;g-recaptcha-response=03AGdBq25_KewmJb70AYaVwOTjN8O7UWo75yswgtzKwes841CHRb7zzoFcG-YFBaxiyareIdq1%E2%80%A6</t>
  </si>
  <si>
    <t>004-2021</t>
  </si>
  <si>
    <t>PAULA ANDREA GUISAO ARISTIZABAL</t>
  </si>
  <si>
    <t>PRESTAR APOYO ALA SUBDIRECCIÓN ADMINISTRATIVA Y FINANCIERA EN EL FORTALECIMIENTO DE LAS ACTIVIDADES ADMINISTRATIVAS, FINANCIERAS Y OPERATIVAS DE LA CORPORACIÓN GILBERTO ECHEVERRI MEJIA</t>
  </si>
  <si>
    <t>https://www.contratos.gov.co/consultas/detalleProceso.do?numConstancia=21-12-11492142&amp;g-recaptcha-response=03AGdBq27nWaR0eM1334lPiMlHEuJgeSImwgeF67JyrkAH44FUI_BxkN5t3NDBDzTWZdZEEpj%E2%80%A6</t>
  </si>
  <si>
    <t>005-2021</t>
  </si>
  <si>
    <t>PRESTAR LOS SERVICIOS DE APOYO EN EL PROCESO DE GESTIÓN DOCUMENTAL DE LA CORPORACIÓN GILBERTO ECHEVERRI MEJIA</t>
  </si>
  <si>
    <t>EL CONTRATISTA SOLICITÓ TERMINACIÓN ANTICIPADA DEL CONTRATO EL 15/06/2021, LA CUAL FUE ACEPTADA HASTA EL 15/06/2021</t>
  </si>
  <si>
    <t>https://www.contratos.gov.co/consultas/detalleProceso.do?numConstancia=21-12-11492288&amp;g-recaptcha-response=03AGdBq26otUBEkMeY8oXzY8OwQ4e7Y%E2%80%A6</t>
  </si>
  <si>
    <t>006-2021</t>
  </si>
  <si>
    <t>MYRIAM JANETH GUTIERREZ DIAZ</t>
  </si>
  <si>
    <t xml:space="preserve">	PRESTAR APOYO COMO PROFESIONAL EN EL SISTEMA DE GESTIÓN Y PLANEACIÓN ESTRATEGICA DE LA CORPORACIÓN GILBERTO ECHEVERRI MEJIA</t>
  </si>
  <si>
    <t>https://www.contratos.gov.co/consultas/detalleProceso.do?numConstancia=21-12-11498515&amp;g-recaptcha-response=03AGdBq26dZSVbobP7IKLJx_ftmpHjMfBDDiHxaEq1drPrgUMd4Jqqm7OB-mj0GmVm35el2ycq…</t>
  </si>
  <si>
    <t>007-2021</t>
  </si>
  <si>
    <t>ARRENDAMIENTO</t>
  </si>
  <si>
    <t>RECIBIR A TÍTULO DE ARRENDAMIENTO ESPACIOS UBICADOS EN EL NIVEL CUARTO (4) DEL INSTITUTO DE CULTURA Y PATRIMONIO DE ANTIOQUIA ", PARA EL FUNCIONAMIENTO DE LA CORPORACIÓN GILBERTO ECHEVERRI MEJIA</t>
  </si>
  <si>
    <t>https://www.contratos.gov.co/consultas/detalleProceso.do?numConstancia=21-12-11492516&amp;g-recaptcha-response=03AGdBq24Ya4aWPuG6OCJ5UtHWsG7VDYO1A5yyIHVlrNaRphXFRQB7Z3irLj87%E2%80%A6</t>
  </si>
  <si>
    <t>008-2021</t>
  </si>
  <si>
    <t>PRESTAR SERVICIOS PROFESIONALES DE REVISORIA FISCAL EN LA CORPORACION GILBERTO ECHEVERRI MEJIA</t>
  </si>
  <si>
    <t>009-2021</t>
  </si>
  <si>
    <t>SANTIAGO ANDRES VARGAS MEJIA</t>
  </si>
  <si>
    <t>1037369927</t>
  </si>
  <si>
    <t>APOYAR A LA CORPORACIÓN GILBERTO ECHEVERRI MEJÍA EN EL MANTENIMIENTO ACTUALIZACIÓN IMPLEMENTACIÓN EVALUACIÓN Y CORRECCIÓN DE LOS DESAROLLOS ADOPTADOS POR LA ENTIDAD</t>
  </si>
  <si>
    <t>https://www.contratos.gov.co/consultas/detalleProceso.do?numConstancia=21-12-11513605</t>
  </si>
  <si>
    <t>010-2021</t>
  </si>
  <si>
    <t>PRESTAR LOS SERVICIOS TECNOLOGICOS A LA CORPORACION GILBERTO ECHEVERRI MEJIA EN LAS ACTIVIDADES DE CONTROL Y SEGURIDAD ASOCIADAS A LA INFRAESTRUCTURA TECNOLOGICA</t>
  </si>
  <si>
    <t>EL CONTRATISTA SOLICITÓ TERMINACIÓN ANTICIPADA DEL CONTRATO EL 09/06/2021, LA CUAL FUE ACEPTADA HASTA EL 25/06/2021</t>
  </si>
  <si>
    <t>https://www.contratos.gov.co/consultas/detalleProceso.do?numConstancia=21-12-11577673&amp;g-recaptcha-response=03AGdBq25VIapigHC9pkZFuzIOC50q754%E2%80%A6</t>
  </si>
  <si>
    <t>011-2021</t>
  </si>
  <si>
    <t>PRESTACIÓN DE SERVICIOS PARA LA PLANEACIÓN Y SEGUIMIENTO A LA EJECUCIÓN DE LOS DIFERENTES PROGRAMAS Y PROYECTOS DE LA CORPORACIÓN GILBERTO ECHEVERRI MEJÍA, PARA EL CUMPLIMIENTO DE SU OBJETO MISIONAL</t>
  </si>
  <si>
    <t>EL CONTRATISTA SOLICITÓ TERMINACIÓN ANTICIPADA DEL CONTRATO EL 18/03/2021, LA CUAL FUE ACEPTADA HASTA EL 25/03/2021</t>
  </si>
  <si>
    <t>https://www.contratos.gov.co/consultas/detalleProceso.do?numConstancia=21-12-11577723&amp;g-recaptcha-response=03AGdBq26zXKwb7iU8mlWRJe%E2%80%A6</t>
  </si>
  <si>
    <t>012-2021</t>
  </si>
  <si>
    <t>PRESTAR LOS SERVICIOS PROFESIONALES COMO DISEÑADOR VISUAL CON COMPETENCIAS COMO WEB MÁSTER A LA CORPORACIÓN GILBERTO ECHEVERRI MEJÍA</t>
  </si>
  <si>
    <t>https://www.contratos.gov.co/consultas/detalleProceso.do?numConstancia=21-12-11577758&amp;g-recaptcha-response=03AGdBq27GFtK6d0mPwheop9t%E2%80%A6</t>
  </si>
  <si>
    <t>013-2021</t>
  </si>
  <si>
    <t>COLOMBIA MOVIL S.A E. S. P.</t>
  </si>
  <si>
    <t>INTERADMINISTRATIVO</t>
  </si>
  <si>
    <t>TERMINADO</t>
  </si>
  <si>
    <t>014-2021</t>
  </si>
  <si>
    <t>ITO SOFTWARE SAS.</t>
  </si>
  <si>
    <t>CONTRATO DE PRESTACION DE SERVICIOS</t>
  </si>
  <si>
    <t>015-2021</t>
  </si>
  <si>
    <t>UNE EPM TELECOMUNICACIONES S.A</t>
  </si>
  <si>
    <t>016-2021</t>
  </si>
  <si>
    <t>017-2021</t>
  </si>
  <si>
    <t>SERVICIOS POSTALES NACIONALES S.A</t>
  </si>
  <si>
    <t>018-2021</t>
  </si>
  <si>
    <t>019-2021</t>
  </si>
  <si>
    <t>WILMAR ACEVEDO TEJADA</t>
  </si>
  <si>
    <t>TERMINADO ANTICIPADAMENTE EL 30 DE AGOSTO DE 2021.</t>
  </si>
  <si>
    <t>020-2021</t>
  </si>
  <si>
    <t>ISTAEL LENIS CARDONA</t>
  </si>
  <si>
    <t>021-2021</t>
  </si>
  <si>
    <t>SANDRA CECILIA CASTAÑEDA CASTAÑEDA</t>
  </si>
  <si>
    <t>022-2021</t>
  </si>
  <si>
    <t>JULIAN ALEJANDRO GALLEGO VILLA</t>
  </si>
  <si>
    <t>024-2021</t>
  </si>
  <si>
    <t>CLAUDIA ISABEL GAVIRIA TAMAYO</t>
  </si>
  <si>
    <t>025-2021</t>
  </si>
  <si>
    <t>026-2021</t>
  </si>
  <si>
    <t>JAIRO ANDRES OLIVER ORTIZ</t>
  </si>
  <si>
    <t>027-2021</t>
  </si>
  <si>
    <t>028-2021</t>
  </si>
  <si>
    <t>MUNICIPIO DE RIONEGRO</t>
  </si>
  <si>
    <t>029-2021</t>
  </si>
  <si>
    <t xml:space="preserve">CAMILA TORRES RESTREPO </t>
  </si>
  <si>
    <t>TERMINADO ANTICIPADAMENTE EL 02 DE SEPTIEMBRE DE 2021.</t>
  </si>
  <si>
    <t>030-2021</t>
  </si>
  <si>
    <t>ANDRES FELIPE ARANGO BOTERO</t>
  </si>
  <si>
    <t>TERMINADO ANTICIPADAMENTE EL 05 DE MAYO DE 2021.</t>
  </si>
  <si>
    <t>031-2021</t>
  </si>
  <si>
    <t>EFITRANS TRANSPORTES DE COLOMBIA S.</t>
  </si>
  <si>
    <t>SELECCIÓN ABREVIADA DE MENORCUANTÍA</t>
  </si>
  <si>
    <t>032-2021</t>
  </si>
  <si>
    <t>YEINER ALBERTO NAVALES CARDONA</t>
  </si>
  <si>
    <t>033-2021</t>
  </si>
  <si>
    <t>LUIS ALBERTO PALACIO BELTRAN</t>
  </si>
  <si>
    <t>TERMINADO ANTICIPADAMENTE EL 08 DE SEPTIEMBRE DE 2021.</t>
  </si>
  <si>
    <t>034-2021</t>
  </si>
  <si>
    <t>TCL ASESORES S.A.S</t>
  </si>
  <si>
    <t>035-2021</t>
  </si>
  <si>
    <t>PUBBLICA S.A.S</t>
  </si>
  <si>
    <t>LICITACION PUBLICA</t>
  </si>
  <si>
    <t>036-2021</t>
  </si>
  <si>
    <t>LABORA VITAL IPS SAS</t>
  </si>
  <si>
    <t>MINIMA CUANTIA</t>
  </si>
  <si>
    <t>037-2021</t>
  </si>
  <si>
    <t>CONVENIO INTERADMINISTRATIVO MUNICIPIO DE GUARNE</t>
  </si>
  <si>
    <t>CONTRATO INTERADMINISTRATIVO</t>
  </si>
  <si>
    <t>038-2021</t>
  </si>
  <si>
    <t>039-2021</t>
  </si>
  <si>
    <t xml:space="preserve">YULIANA ANDREA MARTÍNEZ SALAZAR </t>
  </si>
  <si>
    <t>040-2021</t>
  </si>
  <si>
    <t xml:space="preserve">YASMID EMILCE FERNANDEZ SANCHEZ </t>
  </si>
  <si>
    <t>041-2021</t>
  </si>
  <si>
    <t>CARLOS HUMBERTO VELASQUEZ MORENO</t>
  </si>
  <si>
    <t>042-2021</t>
  </si>
  <si>
    <t>MUNICIPIO DE YARUMAL</t>
  </si>
  <si>
    <t>043-2021</t>
  </si>
  <si>
    <t>FUNDACIÓN UNIVERSITARIA CATOLICA</t>
  </si>
  <si>
    <t>43166831</t>
  </si>
  <si>
    <t>CONVENIO DE ASOCIACION</t>
  </si>
  <si>
    <t>044-2021</t>
  </si>
  <si>
    <t>43207901</t>
  </si>
  <si>
    <t>045-2021</t>
  </si>
  <si>
    <t>LINA MARÍA GIRALDO QUIROZ</t>
  </si>
  <si>
    <t>32256546</t>
  </si>
  <si>
    <t>046-2021</t>
  </si>
  <si>
    <t>PAULA ANDREA RUIZ OQUENDO</t>
  </si>
  <si>
    <t>98525208</t>
  </si>
  <si>
    <t>TERMINACION ANTICIPADA EL 26 DE JULIO DE 2021</t>
  </si>
  <si>
    <t>047-2021</t>
  </si>
  <si>
    <t>JOHN HENRY CANO MACIAS</t>
  </si>
  <si>
    <t>900925495</t>
  </si>
  <si>
    <t>049-2021</t>
  </si>
  <si>
    <t>DATTICS S.A.A</t>
  </si>
  <si>
    <t>SELECCIÓN ABREVIADA POR SUBASTA INVERSA PRESENCIAL</t>
  </si>
  <si>
    <t>050-2021</t>
  </si>
  <si>
    <t>JORGE EDUARDO ISAZA JARAMILLO</t>
  </si>
  <si>
    <t>051-2021</t>
  </si>
  <si>
    <t>052-2021</t>
  </si>
  <si>
    <t>PAULA MARIA MURILLO CARMONA</t>
  </si>
  <si>
    <t>053-2021</t>
  </si>
  <si>
    <t>054-2021</t>
  </si>
  <si>
    <t>055-2021</t>
  </si>
  <si>
    <t>JUAN CAMILO TAMAYO ZAPATA</t>
  </si>
  <si>
    <t>056-2021</t>
  </si>
  <si>
    <t>YORDIN ANDRES METAUTE SANTA CRUZ</t>
  </si>
  <si>
    <t>057-2021</t>
  </si>
  <si>
    <t>PAULA LUCIA MOLINA CASTRO</t>
  </si>
  <si>
    <t>058-2021</t>
  </si>
  <si>
    <t>JUAN GABRIEL CASTAÑO GARCIA</t>
  </si>
  <si>
    <t>059-2021</t>
  </si>
  <si>
    <t>GEFREY VALENCIA MORENO</t>
  </si>
  <si>
    <t>060-2021</t>
  </si>
  <si>
    <t>CAMILA TORRES RESTREPO</t>
  </si>
  <si>
    <t>061-2021</t>
  </si>
  <si>
    <t>062-2021</t>
  </si>
  <si>
    <t>MARISOL RESTREPO ORREGO</t>
  </si>
  <si>
    <t>NUMERO DE CONTRATO</t>
  </si>
  <si>
    <t>VALOR TOTAL</t>
  </si>
  <si>
    <t>001-2022</t>
  </si>
  <si>
    <t>PRESTAR LOS SERVICIOS PROFESIONALES PARA LA PROYECCIÓN, PLANEACIÓN, PROGRAMACIÓN, EJECUCIÓN, SEGUIMIENTO Y EVALUACIÓN DE LOS COMPONENTES QUE COMPRENDEN LAS DIFERENTES ACCIONES DE LOS PROGRAMAS Y PROYECTOS QUE CORRESPONDEN A LA SUBDIRECCIÓN TÉCNICA DE LA CORPORACIÓN GILBERTO ECHEVERRI MEJÍA</t>
  </si>
  <si>
    <t>https://community.secop.gov.co/Public/Tendering/OpportunityDetail/Index?noticeUID=CO1.NTC.2507461&amp;isFromPublicArea=True&amp;isModal=true&amp;asPopupView=true</t>
  </si>
  <si>
    <t>002-2022</t>
  </si>
  <si>
    <t>PRESTAR LOS SERVICIOS DE APOYO A LA GESTIÓN, DE SEGUIMIENTO Y EVALUACIÓN DE LAS ACTIVIDADES LOGÍSTICAS, ADMINISTRATIVAS Y OPERATIVAS DE LA SUBDIRECCIÓN TÉCNICA DE LA CORPORACION GILBERTO ECHEVERRI MEJIA</t>
  </si>
  <si>
    <t>https://community.secop.gov.co/Public/Tendering/OpportunityDetail/Index?noticeUID=CO1.NTC.2507940&amp;isFromPublicArea=True&amp;isModal=true&amp;asPopupView=true</t>
  </si>
  <si>
    <t>003-2022</t>
  </si>
  <si>
    <t>https://community.secop.gov.co/Public/Tendering/OpportunityDetail/Index?noticeUID=CO1.NTC.2525169&amp;isFromPublicArea=True&amp;isModal=true&amp;asPopupView=true</t>
  </si>
  <si>
    <t>004-2022</t>
  </si>
  <si>
    <t>TCL ASESORES</t>
  </si>
  <si>
    <t>900582033-4</t>
  </si>
  <si>
    <t>https://community.secop.gov.co/Public/Tendering/OpportunityDetail/Index?noticeUID=CO1.NTC.2560936&amp;isFromPublicArea=True&amp;isModal=true&amp;asPopupView=true</t>
  </si>
  <si>
    <t>005-2022</t>
  </si>
  <si>
    <t>PRESTACION DE SERVICIOS PROFESIONALES PARA APOYAR LAS ACTIVIDADES DE PLANEACION, SEGUIMIENTO Y EVALUACIÓN DEL MODELO INTEGRADO DE PLANEACIÓN Y GESTIÓN MIPG, Y CONSOLIDACIÓN DE LOS SISTEMAS DE GESTION DE LA CORPORACIÓN GILBERTO ECHEVERRI MEJIA</t>
  </si>
  <si>
    <t>https://community.secop.gov.co/Public/Tendering/OpportunityDetail/Index?noticeUID=CO1.NTC.2564451&amp;isFromPublicArea=True&amp;isModal=true&amp;asPopupView=true</t>
  </si>
  <si>
    <t>006-2022</t>
  </si>
  <si>
    <t>PRESTACION DE SERVICIOS PROFESIONALES PARA EL APOYO A LA SUBDIRECCIÓN TÉCNICA DE LA CORPORACIÓN GILBERTO ECHEVERRI MEJÍA EN LA IMPLEMENTACIÓN Y SEGUIMIENTO DE ACCIONES PRESENCIALES Y VIRTUALES DE SUS DIFERENTES PÚBLICOS</t>
  </si>
  <si>
    <t>https://community.secop.gov.co/Public/Tendering/OpportunityDetail/Index?noticeUID=CO1.NTC.2619357&amp;isFromPublicArea=True&amp;isModal=true&amp;asPopupView=true</t>
  </si>
  <si>
    <t>007-2022</t>
  </si>
  <si>
    <t>PRESTACION DE SERVICIOS PROFESIONALES PARA APOYAR A LA CORPORACION GILBERTO ECHEVERRII MEJIA EN LA IMPLEMENTACION MANTENIMIENTO Y ACTUALIZACION DEL SISTEMA DE GESTION DE SEGURIDAD Y SALUD EN EL TRABAJO (SG SST) Y GESTION HUMANA EN ALINEACION CON EL SISTEMA DE GESTION DECALIDAD ADOPTADOS POR LA CORPORACION</t>
  </si>
  <si>
    <t>008-2022</t>
  </si>
  <si>
    <t>PRESTAR LOS SERVICIOS PROFESIONALES A LA CORPORACION GILBERTO ECHEVERRI MEJIA EN EL DESARROLL DE ACTIVIDADES TRIBUTARIAS, FISCALES, CONTABLES Y FINANCIERAS</t>
  </si>
  <si>
    <t>https://community.secop.gov.co/Public/Tendering/OpportunityDetail/Index?noticeUID=CO1.NTC.2771425&amp;isFromPublicArea=True&amp;isModal=true&amp;asPopupView=true</t>
  </si>
  <si>
    <t>009-2022</t>
  </si>
  <si>
    <t>TREDA SOLUTIONS S.A.S.</t>
  </si>
  <si>
    <t>PRESTACION DE SERVICIOS A LA CORPORACION GILBERTO ECHEVERRI MEJIA EN EL MANTENIMIENTO, ACTUALIZACION Y SOPORTE DEL SISTEMA DE GESTION ELECTRONICO DE DOCUMENTOS GESTIONADOC</t>
  </si>
  <si>
    <t>https://community.secop.gov.co/Public/Tendering/OpportunityDetail/Index?noticeUID=CO1.NTC.2775182&amp;isFromPublicArea=True&amp;isModal=true&amp;asPopupView=true</t>
  </si>
  <si>
    <t>010-2022</t>
  </si>
  <si>
    <t>ITO SOFTWARE S.A.S.</t>
  </si>
  <si>
    <t>PRESTACION DE SERVICIOS A LA CORPORACION GILBERTO ECHEVERRI MEJIA EN EL MANTENIMIENTO Y SOPORTE DEL SISTEMA DE INFORMACION INTEGRADO ERP CONTAGOV</t>
  </si>
  <si>
    <t>https://community.secop.gov.co/Public/Tendering/OpportunityDetail/Index?noticeUID=CO1.NTC.2777335&amp;isFromPublicArea=True&amp;isModal=true&amp;asPopupView=true</t>
  </si>
  <si>
    <t>011-2022</t>
  </si>
  <si>
    <t>PRESTAR LOS SERVICIOS DE APOYO A LA GESTION DE LAS ACTIVIDADES ADMINISTRATIVAS Y Y LOGISTICAS EN LAS DIFERENTES ESTRATEGIAS Y ACCIONES LIDERADAS DESDE LA SUBDIRECCION TECNICA</t>
  </si>
  <si>
    <t>https://community.secop.gov.co/Public/Tendering/OpportunityDetail/Index?noticeUID=CO1.NTC.2779160&amp;isFromPublicArea=True&amp;isModal=true&amp;asPopupView=true</t>
  </si>
  <si>
    <t>012-2022</t>
  </si>
  <si>
    <t>SANDRA PATRICIA FIGUEROA PEREZ</t>
  </si>
  <si>
    <t>https://community.secop.gov.co/Public/Tendering/OpportunityDetail/Index?noticeUID=CO1.NTC.2789641&amp;isFromPublicArea=True&amp;isModal=true&amp;asPopupView=true</t>
  </si>
  <si>
    <t>013-2022</t>
  </si>
  <si>
    <t>ANTIOQUEÑA DE EXTINTORES S.A.S.</t>
  </si>
  <si>
    <t>RECARGA Y MANTENIMIENTO A LOS EXTINTORES COMO ELEMENTOS DE PROTECCIÓN DE INCENDIOS  PARA MEJORAR LA SEGURIDAD Y SALUD EN EL TRABAJO Y LOS ACTIVOS DE LA CORPORACIÓN GILBERTO ECHEVERRI MEJÍA</t>
  </si>
  <si>
    <t>https://community.secop.gov.co/Public/Tendering/OpportunityDetail/Index?noticeUID=CO1.NTC.2839008&amp;isFromPublicArea=True&amp;isModal=true&amp;asPopupView=true</t>
  </si>
  <si>
    <t>014-2022</t>
  </si>
  <si>
    <t>CENTROLAB IPS</t>
  </si>
  <si>
    <t>REALIZAR LAS EVALUACIONES MEDICAS OCUPACIONALES DE INGRESO Y DE RETIRO, ASI COMO LA PRACTICA DE EXAMENES DE LABORATORIO Y LAS ACTIVIDADES DE INTERVENCION SOBRE LOS RESULTADOS DE LA APLICACIÓN DE LA BATERIA DE RIESGO PSICOSOCIAL A LOS EMPLEADOS DE LA CORPORACION GILBERTO ECHEVERRI MEJIA</t>
  </si>
  <si>
    <t>https://community.secop.gov.co/Public/Tendering/OpportunityDetail/Index?noticeUID=CO1.NTC.2862649&amp;isFromPublicArea=True&amp;isModal=true&amp;asPopupView=true</t>
  </si>
  <si>
    <t>015-2022</t>
  </si>
  <si>
    <t>E.S.M. LOGISTICA S.A.S.</t>
  </si>
  <si>
    <t>PRESTAR EL SERVICIO DE CORREO Y MENSAJERIA DE LA CORRESPONDENCIA Y DEMAS ENVIOS QUE SE REQUIERAN EN LA CORPORACION GILBERTO ECHEVERRI MEJIA</t>
  </si>
  <si>
    <t>LOS SALDOS NO EJECUTADOS SON REINTEGRADOS AL PRESUPUESTO  DE LA ENTIDAD</t>
  </si>
  <si>
    <t>https://community.secop.gov.co/Public/Tendering/OpportunityDetail/Index?noticeUID=CO1.NTC.2873718&amp;isFromPublicArea=True&amp;isModal=true&amp;asPopupView=true</t>
  </si>
  <si>
    <t>016-2022</t>
  </si>
  <si>
    <t>DHRI S.A.S.</t>
  </si>
  <si>
    <t>PRESTAR LOS SERVICIOS DE APOYO PARA LA OPERACIÓN LOGÍSTICA  ORGANIZACIÓN Y LA REALIZACIÓN DE EVENTOS  FERIAS Y/O ACTIVIDADES RELACIONADAS  EN EL MARCO DE LAS COMPETENCIAS DE LA CORPORACIÓN GILBERTO ECHEVERRI MEJÍA</t>
  </si>
  <si>
    <t>https://community.secop.gov.co/Public/Tendering/OpportunityDetail/Index?noticeUID=CO1.NTC.2895280&amp;isFromPublicArea=True&amp;isModal=true&amp;asPopupView=true</t>
  </si>
  <si>
    <t>017-2022</t>
  </si>
  <si>
    <t>EFITRANS TRANSPORTES DE COLOMBIA S.A.S.</t>
  </si>
  <si>
    <t>PRESTAR EL SERVICIO PUBLICO DE TRANSPORTE TERRESTRE AUTOMOTOR  PARA EL DESARROLLO DE LAS ACTIVIDADES MISIONALES Y DE FUNCIONAMIENTO DE LA CORPORACION GILBERTO ECHEVERRI MEJIA</t>
  </si>
  <si>
    <t>tuvo una adicion por valor de $15.000.000</t>
  </si>
  <si>
    <t>https://community.secop.gov.co/Public/Tendering/OpportunityDetail/Index?noticeUID=CO1.NTC.2898083&amp;isFromPublicArea=True&amp;isModal=true&amp;asPopupView=true</t>
  </si>
  <si>
    <t>018-2022</t>
  </si>
  <si>
    <t>EUFRACIO DE JESUS ARISTIZABAL DUQUE</t>
  </si>
  <si>
    <t>71310564</t>
  </si>
  <si>
    <t>SUMINISTRO DE PAPELERIA ELEMENTOS DE OFICINA ASEO Y CAFETERIA REQUERIDOS POR LA CORPORACION GILBERTO ECHEVERRI MEJIA</t>
  </si>
  <si>
    <t>https://community.secop.gov.co/Public/Tendering/OpportunityDetail/Index?noticeUID=CO1.NTC.2936171&amp;isFromPublicArea=True&amp;isModal=true&amp;asPopupView=true</t>
  </si>
  <si>
    <t>019-2022</t>
  </si>
  <si>
    <t>860002184</t>
  </si>
  <si>
    <t>CONTRATAR LOS SEGUROS NECESARIOS PARA AMPARAR LOS BIENES E INTERESES ASEGURABLES DE LA CORPORACIÓN GILBERTO ECHEVERRI MEJIA ADEMÁS DE AQUELLOS QUE SE ENCUENTREN BAJO SU CUIDADO TENENCIA O CONTROL Y SOBRE LOS CUALES SEA O LLEGARÉ A SER LEGALMENTE RESPONSABLE ASÍ COMO CUALQUIERA OTRA PÓLIZA DE SEGUROS QUE REQUIERA LA ENTIDAD EN EL DESARROLLO DE SU ACTIVIDAD MISIONAL</t>
  </si>
  <si>
    <t>https://community.secop.gov.co/Public/Tendering/OpportunityDetail/Index?noticeUID=CO1.NTC.2963806&amp;isFromPublicArea=True&amp;isModal=true&amp;asPopupView=true</t>
  </si>
  <si>
    <t>020-2022</t>
  </si>
  <si>
    <t>42683975</t>
  </si>
  <si>
    <t>PRESTAR APOYO EN EL FORTALECIMIENTO DE LAS ACTIVIDADES ADMINISTRATIVAS TECNICAS Y OPERATIVAS DE LA SUBDIRECCIÓN ADMINISTRATIVA Y FINANCIERA DE LA CORPORACIÓN GILBERTO ECHEVERRI MEJIA</t>
  </si>
  <si>
    <t>https://community.secop.gov.co/Public/Tendering/OpportunityDetail/Index?noticeUID=CO1.NTC.2997860&amp;isFromPublicArea=True&amp;isModal=true&amp;asPopupView=true</t>
  </si>
  <si>
    <t>021-2022</t>
  </si>
  <si>
    <t>TCL ASESORES SAS</t>
  </si>
  <si>
    <t>900582033</t>
  </si>
  <si>
    <t>PRESTAR SERVICIOS PROFESIONALES DE REVISORÍA FISCAL EN LA CORPORACIÓN GILBERTO ECHEVERRI MEJÍA</t>
  </si>
  <si>
    <t>https://community.secop.gov.co/Public/Tendering/OpportunityDetail/Index?noticeUID=CO1.NTC.3005050&amp;isFromPublicArea=True&amp;isModal=true&amp;asPopupView=true</t>
  </si>
  <si>
    <t>022-2022</t>
  </si>
  <si>
    <t>Danny Alejandro Arroyave Flórez</t>
  </si>
  <si>
    <t>71361429</t>
  </si>
  <si>
    <t>PRESTAR LOS SERVICIOS DE APOYO EN EL SEGUIMIENTO SOPORTE Y TESTEO A LA INFRASTRUCTURA TECNOLÓGICA DE LA CORPORACIÓN GILBERTO ECHEVERRI MEJÍA</t>
  </si>
  <si>
    <t>https://community.secop.gov.co/Public/Tendering/OpportunityDetail/Index?noticeUID=CO1.NTC.3005615&amp;isFromPublicArea=True&amp;isModal=true&amp;asPopupView=true</t>
  </si>
  <si>
    <t>023-2022</t>
  </si>
  <si>
    <t>SYGMA TECH SAS</t>
  </si>
  <si>
    <t>900886636</t>
  </si>
  <si>
    <t>PRESTACION DE SERVICIOS A LA CORPORACION GILBERTO ECHEVERRI MEJIA EN EL MANTENIMIENTO ACTUALIZACIÓN IMPLEMENTACIÓN EVALUACIÓN Y CORRECCIÓN DE LOS DESARROLLADOS ADOPTADOS POR LA ENTIDAD</t>
  </si>
  <si>
    <t>https://community.secop.gov.co/Public/Tendering/OpportunityDetail/Index?noticeUID=CO1.NTC.3033767&amp;isFromPublicArea=True&amp;isModal=true&amp;asPopupView=true</t>
  </si>
  <si>
    <t>024-2022</t>
  </si>
  <si>
    <t>1128422725</t>
  </si>
  <si>
    <t>https://community.secop.gov.co/Public/Tendering/OpportunityDetail/Index?noticeUID=CO1.NTC.3029491&amp;isFromPublicArea=True&amp;isModal=true&amp;asPopupView=true</t>
  </si>
  <si>
    <t>025-2022</t>
  </si>
  <si>
    <t>Andrea Tobón Marín</t>
  </si>
  <si>
    <t>1036620862</t>
  </si>
  <si>
    <t>PRESTAR LOS SERVICIOS PROFESIONALES COMO COMUNICADOR SOCIAL PARA EL APOYO A LA GESTIÓN DE COMUNICACIONES DE LA CORPORACIÓN GILBERTO ECHEVERRI MEJÍA</t>
  </si>
  <si>
    <t>https://community.secop.gov.co/Public/Tendering/OpportunityDetail/Index?noticeUID=CO1.NTC.3046982&amp;isFromPublicArea=True&amp;isModal=true&amp;asPopupView=true</t>
  </si>
  <si>
    <t>026-2022</t>
  </si>
  <si>
    <t>Fundación Ferrocarril de Antioquia</t>
  </si>
  <si>
    <t>890985700</t>
  </si>
  <si>
    <t>Arrendamiento de inmuebles</t>
  </si>
  <si>
    <t>EL ARRENDADOR entrega a título de arrendamiento y EL ARRENDATARIO recibea satisfacción los siguientes inmuebles las oficinas identificadas con el número 204 y205 nomenclatura interna ubicada en el segundo piso del edificio Estación deMedellín costado sur ubicado en la Carrera 52 n 43  31 Sector Alpujarra de la ciudadde Medellín oficina 204 con un área de 5418 m y la oficina 205 con un área de 5717 mpara un total entre las dos de ciento once metros con treinta y cinco c</t>
  </si>
  <si>
    <t>https://community.secop.gov.co/Public/Tendering/OpportunityDetail/Index?noticeUID=CO1.NTC.3071975&amp;isFromPublicArea=True&amp;isModal=true&amp;asPopupView=true</t>
  </si>
  <si>
    <t>027-2022</t>
  </si>
  <si>
    <t>1001024355</t>
  </si>
  <si>
    <t>PRESTAR LOS SERVICIOS DE APOYO A LA GESTIÓN PARA LA EJECUCIÓN Y SEGUIMIENTO ADMINISTRATIVO LOGÍSTICO Y FINANCIERO DE LOS DIFERENTES PROGRAMAS Y PROYECTOS DE LA SUBDIRECCIÓN TÉCNICA DE LA CORPORACIÓN GILBERTO ECHEVERRI MEJÍA</t>
  </si>
  <si>
    <t>https://community.secop.gov.co/Public/Tendering/OpportunityDetail/Index?noticeUID=CO1.NTC.3069783&amp;isFromPublicArea=True&amp;isModal=true&amp;asPopupView=true</t>
  </si>
  <si>
    <t>028-2022</t>
  </si>
  <si>
    <t>OBRA</t>
  </si>
  <si>
    <t>CONTRATO INTERADMINISTRATIVO PARA EL TRASLADO Y REUBICACIÓN DE LOS PUESTOS DE TRABAJO DE LA CORPORACIÓN GILBERTO ECHEVERRI MEJÍA A LAS NUEVAS OFICINAS LOCALIZADAS EN EL EDIFICIO DE LA ESTACIÓN MEDELLÍN</t>
  </si>
  <si>
    <t>https://community.secop.gov.co/Public/Tendering/OpportunityDetail/Index?noticeUID=CO1.NTC.3133023&amp;isFromPublicArea=True&amp;isModal=true&amp;asPopupView=true</t>
  </si>
  <si>
    <t>029-2022</t>
  </si>
  <si>
    <t>JOSE IGNACIO RICO ECHAVARIA</t>
  </si>
  <si>
    <t>71741495</t>
  </si>
  <si>
    <t>https://community.secop.gov.co/Public/Tendering/OpportunityDetail/Index?noticeUID=CO1.NTC.3137701&amp;isFromPublicArea=True&amp;isModal=true&amp;asPopupView=true</t>
  </si>
  <si>
    <t>030-2022</t>
  </si>
  <si>
    <t>NELLY KATHERINE HERRERA OSMA</t>
  </si>
  <si>
    <t>1036934870</t>
  </si>
  <si>
    <t>https://community.secop.gov.co/Public/Tendering/OpportunityDetail/Index?noticeUID=CO1.NTC.3137502&amp;isFromPublicArea=True&amp;isModal=true&amp;asPopupView=true</t>
  </si>
  <si>
    <t>031-2022</t>
  </si>
  <si>
    <t>Luisa Fernanda Correa Arguelles</t>
  </si>
  <si>
    <t>43288766</t>
  </si>
  <si>
    <t>https://community.secop.gov.co/Public/Tendering/OpportunityDetail/Index?noticeUID=CO1.NTC.3138201&amp;isFromPublicArea=True&amp;isModal=true&amp;asPopupView=true</t>
  </si>
  <si>
    <t>032-2022</t>
  </si>
  <si>
    <t>Sara Moreno  Gonzalez</t>
  </si>
  <si>
    <t>39415318</t>
  </si>
  <si>
    <t>https://community.secop.gov.co/Public/Tendering/OpportunityDetail/Index?noticeUID=CO1.NTC.3138401&amp;isFromPublicArea=True&amp;isModal=true&amp;asPopupView=true</t>
  </si>
  <si>
    <t>033-2022</t>
  </si>
  <si>
    <t>Gustavo Cuesta Palacios</t>
  </si>
  <si>
    <t>11808124</t>
  </si>
  <si>
    <t>https://community.secop.gov.co/Public/Tendering/OpportunityDetail/Index?noticeUID=CO1.NTC.3138302&amp;isFromPublicArea=True&amp;isModal=true&amp;asPopupView=true</t>
  </si>
  <si>
    <t>034-2022</t>
  </si>
  <si>
    <t>Jorge Eduardo Isaza Jaramillo</t>
  </si>
  <si>
    <t>71576872</t>
  </si>
  <si>
    <t>https://community.secop.gov.co/Public/Tendering/OpportunityDetail/Index?noticeUID=CO1.NTC.3138102&amp;isFromPublicArea=True&amp;isModal=true&amp;asPopupView=true</t>
  </si>
  <si>
    <t>035-2022</t>
  </si>
  <si>
    <t>ASF SOLUCIONES SAS</t>
  </si>
  <si>
    <t>900617221</t>
  </si>
  <si>
    <t>Suministros</t>
  </si>
  <si>
    <t>ADQUISICIÓN YO RENOVACIÓN DE LICENCIAS YO SERVICIOS EN LA NUBE PARA EL MANEJO DE LA INFORMACIÓN EN LA CORPORACIÓN GILBERTO ECHEVERRI MEJÍA</t>
  </si>
  <si>
    <t>https://community.secop.gov.co/Public/Tendering/OpportunityDetail/Index?noticeUID=CO1.NTC.3067730&amp;isFromPublicArea=True&amp;isModal=true&amp;asPopupView=true</t>
  </si>
  <si>
    <t>036-2022</t>
  </si>
  <si>
    <t>Victor abel aguirre gómez</t>
  </si>
  <si>
    <t>70142973</t>
  </si>
  <si>
    <t>PRESTAR LOS SERVICIOS COMO TECNOLÓGO DE APOYO PARA LA GESTIÓN DE COMUNICACIONES DE LA CORPORACIÓN GILBERTO ECHEVERRI MEJÍA</t>
  </si>
  <si>
    <t>https://community.secop.gov.co/Public/Tendering/OpportunityDetail/Index?noticeUID=CO1.NTC.3199824&amp;isFromPublicArea=True&amp;isModal=true&amp;asPopupView=true</t>
  </si>
  <si>
    <t>037-2022</t>
  </si>
  <si>
    <t>Jairo Andrés Oliver Ortiz</t>
  </si>
  <si>
    <t>71756810</t>
  </si>
  <si>
    <t>PRESTAR SERVICIOS PROFESIONALES PARA LA SUBDIRECCIÓN TÉCNICA EN LAPLANEACIÓN DISEÑO EJECUCIÓN ACOMPAÑAMIENTO Y SEGUIMIENTO DE ACCIONESPRESENCIALES Y VIRTUALES A LA POBLACIÓN DE IMPACTO DE LA CORPORACIÓN GILBERTOECHEVERRI MEJÍA</t>
  </si>
  <si>
    <t>https://community.secop.gov.co/Public/Tendering/OpportunityDetail/Index?noticeUID=CO1.NTC.3208582&amp;isFromPublicArea=True&amp;isModal=true&amp;asPopupView=true</t>
  </si>
  <si>
    <t>038-2022</t>
  </si>
  <si>
    <t>Wilmer Alberto Acevedo Gómez</t>
  </si>
  <si>
    <t>98482596</t>
  </si>
  <si>
    <t>PRESTAR LOS SERVICIOS PROFESIONALES A LA CORPORACIÓN GILBERTO ECHEVERRI MEJÍAEN LAS DIFERENTES ESTRATEGIAS Y ACCIONES LIDERADAS DESDE LA SUBDIRECCIÓN TÉCNICA</t>
  </si>
  <si>
    <t>https://community.secop.gov.co/Public/Tendering/OpportunityDetail/Index?noticeUID=CO1.NTC.3214737&amp;isFromPublicArea=True&amp;isModal=true&amp;asPopupView=true</t>
  </si>
  <si>
    <t>039-2022</t>
  </si>
  <si>
    <t>900092385</t>
  </si>
  <si>
    <t>PRESTAR LOS SERVICIOS DE TECNOLOGÍAS DE LA INFORMACIÓN Y COMUNICACIÓN TIC EN LA CORPORACIÓN GILBERTO ECHEVERRI MEJIA</t>
  </si>
  <si>
    <t>https://community.secop.gov.co/Public/Tendering/OpportunityDetail/Index?noticeUID=CO1.NTC.3225244&amp;isFromPublicArea=True&amp;isModal=true&amp;asPopupView=true</t>
  </si>
  <si>
    <t>040-2022</t>
  </si>
  <si>
    <t>830114921</t>
  </si>
  <si>
    <t>PRESTAR LOS SERVICIOS COMPLEMENTARIOS DE LLAMDAS Y CELULAR EN LA CORPORACIÓN GILBERTO ECHEVERRI MEJÍA</t>
  </si>
  <si>
    <t>https://community.secop.gov.co/Public/Tendering/OpportunityDetail/Index?noticeUID=CO1.NTC.3226158&amp;isFromPublicArea=True&amp;isModal=true&amp;asPopupView=true</t>
  </si>
  <si>
    <t>041-2022</t>
  </si>
  <si>
    <t>890980096-1</t>
  </si>
  <si>
    <t xml:space="preserve"> INTERADMINISTRATIVO </t>
  </si>
  <si>
    <t>CONTRATO INTERADMINISTRATIVO ENTRE EL MUNICIPIO    DE    YARUMAL    Y    LA CORPORACIÓN GILBERTO ECHEVERRI MEJÍA PARA LA ADMINISTRACIÓN     Y     OPERACIÓN     DEL     FONDO MUNICIPAL     PARA     LA     EDUCACIÓN     SUPERIOR “OCTAVIO ARIZMENDI POSADA” DEL MUNICIPIO  DE YARUMAL</t>
  </si>
  <si>
    <t>042-2022</t>
  </si>
  <si>
    <t xml:space="preserve">CONTRATO INTERADMINISTRATIVO PARA LA ADMINISTRACIÓN Y OPERACIÓN PARA EL FONDO MUNICIPAL PARA LA EDUCACIÓN SUPERIOR Y EDUCACIÓN PARA EL EMPLEO RIO 4.0 DE RIONEGRO </t>
  </si>
  <si>
    <t>043-2022</t>
  </si>
  <si>
    <t>MUNICIPIO DE GUATAPE</t>
  </si>
  <si>
    <t xml:space="preserve">CONVENIO  INTERADMINISTRATIVO </t>
  </si>
  <si>
    <t>AUNAR    ESFUERZOS    QUE    POSIBILITEN    EL ACCESO   Y   PERMANENCIA   A   LA   EDUCACIÓN SUPERIOR  DE  ESTUDIANTES  PERTENECIENTES AL MUNICIPIO DE GUATAPÉ</t>
  </si>
  <si>
    <t>044-2022</t>
  </si>
  <si>
    <t>ELVIRA EUGENIA CORDOBA VILLOTA</t>
  </si>
  <si>
    <t>38557497</t>
  </si>
  <si>
    <t>https://community.secop.gov.co/Public/Tendering/OpportunityDetail/Index?noticeUID=CO1.NTC.3255985&amp;isFromPublicArea=True&amp;isModal=true&amp;asPopupView=true</t>
  </si>
  <si>
    <t>045-2022</t>
  </si>
  <si>
    <t>WBEIMAR ANDRES PATIÑO CARDONA</t>
  </si>
  <si>
    <t>PRESTAR APOYO COMO PROFESIONAL DE GESTIÓN TIC PARA LAS POLITICAS DE GOBIERNO DIGITAL Y SEGURIDAD DIGITAL EN ARTICULACION CON EL EL SISTEMA DE GESTIÓN Y PLANEACIÓN ESTRATEGICA DE LA CORPORACIÓN GILBERTO ECHEVERRI MEJIA</t>
  </si>
  <si>
    <t>14/09/2022</t>
  </si>
  <si>
    <t>30/12/2022</t>
  </si>
  <si>
    <t>046-2022</t>
  </si>
  <si>
    <t>LEIDY PAOLA GIRALDO ZULETA</t>
  </si>
  <si>
    <t>PRESTAR LOS SERVICIOS DE APOYO EN EL FORTALECIMIENTO DE LAS ACTIVIDADES ADMINISTRATIVAS, TÉCNICAS Y OPERATIVAS DE LA SUBDIRECCIÓN TÉCNICA Y DIRECCIÓN EJECUTIVA DE LA CORPORACIÓN GILBERTO ECHEVERRI MEJIA</t>
  </si>
  <si>
    <t>047-2022</t>
  </si>
  <si>
    <t xml:space="preserve">ADRIANA MARIA HENAO LOAIZA </t>
  </si>
  <si>
    <t>REALIZAR EL ANÁLISIS PSICOSOCIAL POR SOLICITUD DE LA EPS DE LA TRABAJADORA, CON EL FIN DE DETERMINAR EL NIVEL DE EXPOSICIÓN A FACTORES DE RIESGO PSICOSOCIAL DENTRO DE UN PROCESO DE CALIFICACIÓN DE ENFERMEDAD LABORAL</t>
  </si>
  <si>
    <t>048-2022</t>
  </si>
  <si>
    <t xml:space="preserve">LORENA IZABETH OROZCO CASTAÑO </t>
  </si>
  <si>
    <t xml:space="preserve">PRESTAR LOS SERVICIOS PROFESIONALES A LA CORPORACIÓN GILBERTO ECHEVERRI MEJÍA EN LAS DIFERENTES ESTRATEGIAS Y ACCIONES LIDERADAS DESDE LA SUBDIRECCIÓN TÉCNICA </t>
  </si>
  <si>
    <t>049-2022</t>
  </si>
  <si>
    <t xml:space="preserve"> CONTRATO   INTERADMINISTRATIVOPARA   REALIZAREL ESTUDIO   DE   CARGAS   LABORALES   QUE   INCLUYE LA   ELABORACIÓN   DEL   MANUAL   DE COMPETENCIAS Y FUNCIONES, ELLEVANTAMIENTO Y DOCUMENTACIÓN DE LOS PROCESOS Y    PROCEDIMIENTOS    DE    LA    ENTIDAD,    PARA    LA    PROPUESTA    DE    UNA    ESTRUCTURA ORGANIZACIONALQUE ORIENTE EL PLAN ESTRATÉGICO</t>
  </si>
  <si>
    <t>050-2022</t>
  </si>
  <si>
    <t>PRESTAR LOS SERVICIOS PROFESIONALES A LA CORPORACIÓN GILBERTO ECHEVERRI MEJÍA, EN EL MANEJO DE LOS PORTALES DE CONTRATACIÓN DISPUESTOS PARA LA PUBLICACIÓN DE LOS PROCESOS DE SELECCIÓN</t>
  </si>
  <si>
    <t>https://community.secop.gov.co/Public/Tendering/OpportunityDetail/Index?noticeUID=CO1.NTC.3506267&amp;isFromPublicArea=True&amp;isModal=False</t>
  </si>
  <si>
    <t>051-2022</t>
  </si>
  <si>
    <t>ASF SOLUCIONES S.A.S</t>
  </si>
  <si>
    <t>900617221-5</t>
  </si>
  <si>
    <t>COMPRAVENTA</t>
  </si>
  <si>
    <t xml:space="preserve">ADQUISICIÓN DE COMPUTADORES PORTÁTILES, MONITORES Y ACCESORIOS PARA LA CORPORACIÓN GILBERTO ECHEVERRI MEJÍA </t>
  </si>
  <si>
    <t>CONV-001-2022</t>
  </si>
  <si>
    <t xml:space="preserve">CONVENIO FUCN </t>
  </si>
  <si>
    <t xml:space="preserve">AUNAR ESFUERZOS PARA LA EJECUCIÓN DEL PROGRAMA SEMESTRE CERO EN EL DEPARTAMENTO DE ANTIOQUIA </t>
  </si>
  <si>
    <t xml:space="preserve">LA FUCN REINTEGRO $72.530.109 QUE FUE RECURSO DESEMBOLSADO NO EJECUTADO, $84.992.874 FUE RECURSO QUE NO SE DESEMBOLSO Y POR ENDE NO SE EJECUTO Y $114.477 FUE EL VALOR CORRESPONDIENTE A LOS RENDIMIENTOS FINANCIEROS GENERADOS </t>
  </si>
  <si>
    <t>CONV-002-2022</t>
  </si>
  <si>
    <t xml:space="preserve">CONVENIO UDEA </t>
  </si>
  <si>
    <t>EJECUCION CONTRACTUAL - CORPORACIÓN GILBERTO ECHEVERRI MEJÍA 2023</t>
  </si>
  <si>
    <t>CONTRATO</t>
  </si>
  <si>
    <t>TIPO
DOC</t>
  </si>
  <si>
    <t>NUMERO
DOCUMENTO</t>
  </si>
  <si>
    <t>MODALIDAD</t>
  </si>
  <si>
    <t>SUPERVISOR</t>
  </si>
  <si>
    <t>APOYO / SUP TEMPORAL</t>
  </si>
  <si>
    <t>PRÓRROGA</t>
  </si>
  <si>
    <t>OTRO SI
ADICION</t>
  </si>
  <si>
    <t>VALOR ADICION
ACUMULADO</t>
  </si>
  <si>
    <t>001-2023</t>
  </si>
  <si>
    <t>FUNDACIÓN FERROCARRIL DE ANTIOQUIA</t>
  </si>
  <si>
    <t>NIT</t>
  </si>
  <si>
    <t>890985700-3</t>
  </si>
  <si>
    <t>SANDRA RIOS</t>
  </si>
  <si>
    <t>EL ARRENDADOR ENTREGA, A TÍTULO DE ARRENDAMIENTO, Y EL ARRENDATARIO RECIBE A SATISFACCIÓN, LOS SIGUIENTES INMUEBLES: LAS OFICINAS IDENTIFICADAS CON EL NÚMERO 204 Y 205 (NOMENCLATURA INTERNA), UBICADA EN EL SEGUNDO PISO DEL EDIFICIO ESTACIÓN DE MEDELLÍN, COSTADO SUR, UBICADO EN LA CARRERA 52 N° 43 - 31 (SECTOR ALPUJARRA), DE LA CIUDAD DE MEDELLÍN; OFICINA 204 CON UN ÁREA DE 54.18 M² Y LA OFICINA 205 CON UN ÁREA DE 57.17 M², PARA UN TOTAL, ENTRE LAS DOS, DE CIENTO ONCE METROS CON TREINTA Y CINCO CENTÍMETROS CUADRADOS ( 111.35 M²), CUYAS CARACTERÍSTICAS Y DOTACIONES SE ESPECIFICAN EN EL ACTA DE ENTREGA FIRMADA POR LAS PARTES, QUE SE CONSIDERA PARTE INTEGRAL DE ESTE CONTRATO PARA TODOS SUS EFECTOS</t>
  </si>
  <si>
    <t>https://community.secop.gov.co/Public/Tendering/OpportunityDetail/Index?noticeUID=CO1.NTC.3702746&amp;isFromPublicArea=True&amp;isModal=true&amp;asPopupView=true</t>
  </si>
  <si>
    <t>002-2023</t>
  </si>
  <si>
    <t>CAMILO DIAZ</t>
  </si>
  <si>
    <t>PRESTAR LOS SERVICIOS DE TECNOLOGÍAS DE LA INFORMACIÓN Y COMUNICACIÓN (TIC) EN LA CORPORACIÓN GILBERTO ECHEVERRI MEJÍA</t>
  </si>
  <si>
    <t>https://community.secop.gov.co/Public/Tendering/OpportunityDetail/Index?noticeUID=CO1.NTC.3704487&amp;isFromPublicArea=True&amp;isModal=true&amp;asPopupView=true</t>
  </si>
  <si>
    <t>003-2023</t>
  </si>
  <si>
    <t xml:space="preserve">TCL ASESORES S.A S  </t>
  </si>
  <si>
    <t xml:space="preserve">JOHANNA </t>
  </si>
  <si>
    <t>https://community.secop.gov.co/Public/Tendering/OpportunityDetail/Index?noticeUID=CO1.NTC.3706752&amp;isFromPublicArea=True&amp;isModal=true&amp;asPopupView=true</t>
  </si>
  <si>
    <t>004-2023</t>
  </si>
  <si>
    <t xml:space="preserve">JUAN DAVID ORTÍZ BERRIO </t>
  </si>
  <si>
    <t>CC</t>
  </si>
  <si>
    <t>JESSIKA HINESTROZA</t>
  </si>
  <si>
    <t>PRESTAR LOS SERVICIOS PROFESIONALES A LA CORPORACIÓN GILBERTO ECHEVERRI MEJÍA, EN LOS DIFERENTES PROCESOS CONTRACTUALES QUE PRETENDE ADELANTAR DE ACUERDO A LA NECESIDAD</t>
  </si>
  <si>
    <t>https://community.secop.gov.co/Public/Tendering/OpportunityDetail/Index?noticeUID=CO1.NTC.3716442&amp;isFromPublicArea=True&amp;isModal=False</t>
  </si>
  <si>
    <t>005-2023</t>
  </si>
  <si>
    <t>PRESTAR SERVICIOS DE APOYO EN LA GESTIÓN ASISTENCIAL PARA EL FORTALECIMIENTO DE LAS ACTIVIDADES ADMINISTRATIVAS, TÉCNICAS Y OPERATIVAS DE LA SUBDIRECCIÓN ADMINISTRATIVA Y FINANCIERA DE LA CORPORACIÓN GILBERTO ECHEVERRI MEJIA</t>
  </si>
  <si>
    <t>https://community.secop.gov.co/Public/Tendering/OpportunityDetail/Index?noticeUID=CO1.NTC.3714781&amp;isFromPublicArea=True&amp;isModal=true&amp;asPopupView=true</t>
  </si>
  <si>
    <t>006-2023</t>
  </si>
  <si>
    <t>EVENIDE BLANDON</t>
  </si>
  <si>
    <t>PRESTACIÓN DE SERVICIOS PROFESIONALES PARA APOYAR, EN EL SOSTENIMIENTO DEL SISTEMA DE GESTIÓN DE SEGURIDAD Y SALUD EN EL TRABAJO (SGSST), INCLUIDO SU ALINEACION CON EL SISTEMA DE GESTIÓN DE CALIDAD Y APOYO EN LA GESTIÓN DEL TALENTO HUMANO DE LA CORPORACIÓN GILBERTO ECHEVERRI MEJÍA</t>
  </si>
  <si>
    <t>13/01/2023</t>
  </si>
  <si>
    <t>https://community.secop.gov.co/Public/Tendering/OpportunityDetail/Index?noticeUID=CO1.NTC.3754668&amp;isFromPublicArea=True&amp;isModal=true&amp;asPopupView=true</t>
  </si>
  <si>
    <t>007-2023</t>
  </si>
  <si>
    <t>PRESTAR LOS SERVICIOS DE APOYO EN EL SEGUIMIENTO, SOPORTE Y TESTEO A LA INFRASTRUCTURA TECNOLÓGICA DE LA CORPORACIÓN GILBERTO ECHEVERRI MEJÍA</t>
  </si>
  <si>
    <t>17/01/2023</t>
  </si>
  <si>
    <t>https://community.secop.gov.co/Public/Tendering/OpportunityDetail/Index?noticeUID=CO1.NTC.3776482&amp;isFromPublicArea=True&amp;isModal=true&amp;asPopupView=true</t>
  </si>
  <si>
    <t>008-2023</t>
  </si>
  <si>
    <t xml:space="preserve">MYRIAM JANETH GUTIERREZ DIAZ    </t>
  </si>
  <si>
    <t>ALEJANDRO HERNANDEZ</t>
  </si>
  <si>
    <t>PRESTACIÓN DE SERVICIOS PROFESIONALES, PARA APOYAR LAS ACTIVIDADES DE PLANEACIÓN, SEGUIMIENTO Y EVALUACIÓN DEL MODELO INTEGRADO DE PLANEACIÓN Y GESTIÓN MIPG y el MECI MODELO ESTANDAR DE CONTROL INTERNO DE LA CORPORACIÓN GILBERTO ECHEVERRI MEJÍA</t>
  </si>
  <si>
    <t>18/01/2023</t>
  </si>
  <si>
    <t>https://community.secop.gov.co/Public/Tendering/OpportunityDetail/Index?noticeUID=CO1.NTC.3786896&amp;isFromPublicArea=True&amp;isModal=true&amp;asPopupView=true</t>
  </si>
  <si>
    <t>009-2023</t>
  </si>
  <si>
    <t>SYGMA TECH S.A.S</t>
  </si>
  <si>
    <t>900886636-0</t>
  </si>
  <si>
    <t>JUAN CAMILO DIAZ</t>
  </si>
  <si>
    <t>PRESTACION DE SERVICIOS A LA CORPORACION GILBERTO ECHEVERRI MEJÍA EN EL MANTENIMIENTO, DESARROLLO, ACTUALIZACIÓN Y EVOLUCIÓN DE LOS DESARROLLADOS ADOPTADOS POR LA ENTIDAD</t>
  </si>
  <si>
    <t>20/01/2023</t>
  </si>
  <si>
    <t>https://community.secop.gov.co/Public/Tendering/OpportunityDetail/Index?noticeUID=CO1.NTC.3801955&amp;isFromPublicArea=True&amp;isModal=true&amp;asPopupView=true</t>
  </si>
  <si>
    <t>010-2023</t>
  </si>
  <si>
    <t xml:space="preserve">COLOMBIA MOVIL S.A E. S. P.  </t>
  </si>
  <si>
    <t xml:space="preserve">830114921-1 </t>
  </si>
  <si>
    <t>PRESTAR LOS SERVICIOS DE TRONCAL SIP MÓVIL PARA LA SOLUCIÓN DE TECNOLOGÍAS DE LA INFORMACIÓN Y COMUNICACIÓN (TIC) EN LA CORPORACIÓN GILBERTO ECHEVERRI MEJÍA</t>
  </si>
  <si>
    <t>13/02/2023</t>
  </si>
  <si>
    <t>https://community.secop.gov.co/Public/Tendering/OpportunityDetail/Index?noticeUID=CO1.NTC.3949684&amp;isFromPublicArea=True&amp;isModal=true&amp;asPopupView=true</t>
  </si>
  <si>
    <t>011-2023</t>
  </si>
  <si>
    <t>LINA VILLA</t>
  </si>
  <si>
    <t>PAOLA CAÑAVERAL</t>
  </si>
  <si>
    <t>PRESTAR LOS SERVICIOS PROFESIONALES PARA EL DISEÑO, EJECUCIÓN Y SEGUIMIENTO DE ESTRATEGIAS PSICOSOCIALES Y DE ORIENTACIÓN EN EL MARCO DE LAS ACCIONES LIDERADAS POR LA SUBDIRECIÓN TÉCNICA DE LA CORPORACIÓN GILBERTO ECHEVERRI MEJÍA</t>
  </si>
  <si>
    <t>22/09/2023</t>
  </si>
  <si>
    <t>22/12/2023</t>
  </si>
  <si>
    <t>1</t>
  </si>
  <si>
    <t>https://community.secop.gov.co/Public/Tendering/OpportunityDetail/Index?noticeUID=CO1.NTC.3989762&amp;isFromPublicArea=True&amp;isModal=true&amp;asPopupView=true</t>
  </si>
  <si>
    <t>012-2023</t>
  </si>
  <si>
    <t xml:space="preserve"> 800178906-4</t>
  </si>
  <si>
    <t>ANDRES GALLEGO</t>
  </si>
  <si>
    <t>REALIZAR LAS EVALUACIONES MÉDICAS OCUPACIONALES DE INGRESO, PERIODICOS Y DE RETIRO, ASÍ COMO LA PRÁCTICA DE EXÁMENES DE LABORATORIO, EL PROFESIOGRAMA, LA APLICACIÓN DE LA BATERIA DE RIESGO PSICOSOCIAL Y LAS ACTIVIDADES DE INTERVENCIÓN SOBRE LOS RESULTADOS DE LA APLICACIÓN DE LA BATERÍA DE RIESGO PSICOSOCIAL A LOS EMPLEADOS DE LA CORPORACIÓN GILBERTO ECHEVERRI MEJIA.</t>
  </si>
  <si>
    <t>22/02/2023</t>
  </si>
  <si>
    <t>2</t>
  </si>
  <si>
    <t>https://community.secop.gov.co/Public/Tendering/OpportunityDetail/Index?noticeUID=CO1.NTC.3846229&amp;isFromPublicArea=True&amp;isModal=true&amp;asPopupView=true</t>
  </si>
  <si>
    <t>013-2023</t>
  </si>
  <si>
    <t xml:space="preserve">SEBASTIÁN MEJÍA RIVERA </t>
  </si>
  <si>
    <t>ANDREA TOBON</t>
  </si>
  <si>
    <t>PRESTACIÓN DE SERVICIOS PROFESIONALES EN EL ÁMBITO DE COMUNICACIONES EN EL MARCO DE LOS PROGRAMAS Y PROYECTOS DE LA CORPORACIÓN GILBERTO ECHEVERRI MEJÍA</t>
  </si>
  <si>
    <t>21/02/2023</t>
  </si>
  <si>
    <t>https://community.secop.gov.co/Public/Tendering/OpportunityDetail/Index?noticeUID=CO1.NTC.4050037&amp;isFromPublicArea=True&amp;isModal=true&amp;asPopupView=true</t>
  </si>
  <si>
    <t>014-2023</t>
  </si>
  <si>
    <t xml:space="preserve">DANIEL ORTEGA FRANCO </t>
  </si>
  <si>
    <t>PRESTACIÓN DE SERVICIOS COMO TECNOLÓGO PARA APOYAR LA GESTIÓN EN EL ÁMBITO DE COMUNICACIONES DE LA CORPORACIÓN GILBERTO ECHEVERRI MEJÍA</t>
  </si>
  <si>
    <t>2438
2853</t>
  </si>
  <si>
    <t>56644
63802</t>
  </si>
  <si>
    <t>24/02/2023</t>
  </si>
  <si>
    <t>29/12/2023</t>
  </si>
  <si>
    <t xml:space="preserve">Se hace otrosí el 07 de diciembre
Adición: $2.240.000
</t>
  </si>
  <si>
    <t>https://community.secop.gov.co/Public/Tendering/OpportunityDetail/Index?noticeUID=CO1.NTC.4064934&amp;isFromPublicArea=True&amp;isModal=true&amp;asPopupView=true</t>
  </si>
  <si>
    <t>015-2023</t>
  </si>
  <si>
    <t>WILTON CARO</t>
  </si>
  <si>
    <t>PRESTACIÓN DE SERVICIOS DE APOYO A LA GESTIÓN PARA EL DESARROLLO DE ACTIVIDADES ADMINISTRATIVAS, OPERATIVAS, DE SEGUIMIENTO Y LOGÍSTICAS LIDERADAS DESDE LA SUBDIRECCIÓN TÉCNICA DE LA CORPORACIÓN GILBERTO ECHEVERRI MEJÍA</t>
  </si>
  <si>
    <t>Se deja constancia que el valor del CDP No 2439 fue  $29.450.000 pero el RPC No 29450 fue por valor $28.020.000 toda vez que el contratista tuvo una dificultad al momento d elegalizar su contrato. Se relizó otrosi el 27 de octubre de 2023</t>
  </si>
  <si>
    <t>https://community.secop.gov.co/Public/Tendering/OpportunityDetail/Index?noticeUID=CO1.NTC.4064987&amp;isFromPublicArea=True&amp;isModal=true&amp;asPopupView=true</t>
  </si>
  <si>
    <t>016-2023</t>
  </si>
  <si>
    <t>JULIETA ISABELA RÍOS GARCÉS</t>
  </si>
  <si>
    <t>PRESTACIÓN DE SERVICIOS PROFESIONALES A LA CORPORACIÓN GILBERRTO ECHEVERRI MEJÍA PARA LA PLANEACIÓN, IMPLEMENTACIÓN, LOGÍSTICA Y SEGUIMIENTO DE LOS PROGRAMAS Y PROYECTOS LIDERADOS DESDE LA SUBDIRECCIÓN TÉCNICA</t>
  </si>
  <si>
    <t>https://community.secop.gov.co/Public/Tendering/OpportunityDetail/Index?noticeUID=CO1.NTC.4132781&amp;isFromPublicArea=True&amp;isModal=true&amp;asPopupView=true</t>
  </si>
  <si>
    <t>017-2023</t>
  </si>
  <si>
    <t xml:space="preserve">JUAN CAMILO CHICA GUTIÉRREZ </t>
  </si>
  <si>
    <t>ALEJANDRO HERNÁNDEZ</t>
  </si>
  <si>
    <t>13/03/2023</t>
  </si>
  <si>
    <t xml:space="preserve">https://community.secop.gov.co/Public/Tendering/OpportunityDetail/Index?noticeUID=CO1.NTC.4138455&amp;isFromPublicArea=True&amp;isModal=False
</t>
  </si>
  <si>
    <t>018-2023</t>
  </si>
  <si>
    <t xml:space="preserve">OPTIMA LOGÍSTICA INTEGRAL S.A.S. </t>
  </si>
  <si>
    <t xml:space="preserve">900115069-7  </t>
  </si>
  <si>
    <t>SELECCIÓN ABREVIADA DE MENOR CUANTIA</t>
  </si>
  <si>
    <t>WILTON CARO - EVENIDE BLANDON</t>
  </si>
  <si>
    <t xml:space="preserve"> “PRESTAR EL SERVICIO PUBLICO DE TRANSPORTE TERRESTRE AUTOMOTOR PARA EL DESARROLLO DE LAS ACTIVIDADES MISIONALES Y DE FUNCIONAMIENTO DE LA CORPORACIÓN GILBERTO ECHEVERRI MEJÍA”.</t>
  </si>
  <si>
    <t xml:space="preserve">Se hace otrosi el 17 de agosto
Adición: $51.000.000
</t>
  </si>
  <si>
    <t>https://community.secop.gov.co/Public/Tendering/OpportunityDetail/Index?noticeUID=CO1.NTC.4039026&amp;isFromPublicArea=True&amp;isModal=true&amp;asPopupView=true</t>
  </si>
  <si>
    <t>019-2023</t>
  </si>
  <si>
    <t>JOHANNA VELEZ</t>
  </si>
  <si>
    <t>PRESTACIÓN DE SERVICIOS PROFESIONALES A LA CORPORACIÓN GILBERTO ECHEVERRI MEJIA EN EL DESARROLLO DE ACTIVIDADES TRIBUTARIAS, FISCALES, CONTABLES Y FINANCIERAS</t>
  </si>
  <si>
    <t>31/05/2023</t>
  </si>
  <si>
    <t>https://community.secop.gov.co/Public/Tendering/OpportunityDetail/Index?noticeUID=CO1.NTC.4151302&amp;isFromPublicArea=True&amp;isModal=true&amp;asPopupView=true</t>
  </si>
  <si>
    <t>020-2023</t>
  </si>
  <si>
    <t xml:space="preserve">JAIRO ANDRÉS OLIVER ORTÍZ    </t>
  </si>
  <si>
    <t>PRESTACIÓN DE SERVICIOS PROFESIONALES PARA GESTIONAR, DISEÑAR E IMPLEMENTAR ACCIONES DE SEGUIMIENTO, ACOMPAÑAMIENTO E INTEGRACIÓN TERRITORIAL A LA POBLACIÓN OBJETIVO DE LA CORPORACIÓN GILBERTO ECHEVERRI MEJÍA</t>
  </si>
  <si>
    <t>https://community.secop.gov.co/Public/Tendering/OpportunityDetail/Index?noticeUID=CO1.NTC.4152919&amp;isFromPublicArea=True&amp;isModal=true&amp;asPopupView=true</t>
  </si>
  <si>
    <t>021-2023</t>
  </si>
  <si>
    <t xml:space="preserve">PAULA ANDREA OVIEDO ALVAREZ        </t>
  </si>
  <si>
    <t>JUAN CAMILO TASCON</t>
  </si>
  <si>
    <t>MARISOL OSPINA</t>
  </si>
  <si>
    <t>14/03/2023</t>
  </si>
  <si>
    <t>TERMINACION ANTICIPADA DEL CONTRATO EL 27 DE MARZO DE 2023</t>
  </si>
  <si>
    <t>https://www.secop.gov.co/CO1ContractsManagement/Tendering/ProcurementContractEdit/View?docUniqueIdentifier=CO1.PCCNTR.4755254&amp;prevCtxUrl=https%3a%2f%2fwww.secop.gov.co%3a443%2fCO1ContractsManagement%2fTendering%2fProcurementContractManagement%2fIndex&amp;prevCtxLbl=Contratos+</t>
  </si>
  <si>
    <t>022-2023</t>
  </si>
  <si>
    <t xml:space="preserve">JULIAN ALEJANDRO GALLEGO VILLA </t>
  </si>
  <si>
    <t>PRESTACIÓN DE SERVICIOS DE APOYO A LA GESTIÓN DE ACTIVIDADES DE PLANEACION ADMINISTRATIVAS, OPERATIVAS, FINANCIERAS, DE SEGUIMIENTO Y LOGÍSTICAS DE LA SUBDIRECCIÓN TÉCNICA DE LA CORPORACIÓN GILBERTO ECHEVERRI MEJÍA</t>
  </si>
  <si>
    <t>16/03/2023</t>
  </si>
  <si>
    <t>https://community.secop.gov.co/Public/Tendering/OpportunityDetail/Index?noticeUID=CO1.NTC.4176422&amp;isFromPublicArea=True&amp;isModal=true&amp;asPopupView=true</t>
  </si>
  <si>
    <t>023-2023</t>
  </si>
  <si>
    <t xml:space="preserve">MARTA LUCÍA LARA SALDARRIAGA        </t>
  </si>
  <si>
    <t>https://community.secop.gov.co/Public/Tendering/OpportunityDetail/Index?noticeUID=CO1.NTC.4177375&amp;isFromPublicArea=True&amp;isModal=true&amp;asPopupView=true</t>
  </si>
  <si>
    <t>024-2023</t>
  </si>
  <si>
    <t xml:space="preserve">ELIZBETH PELAEZ ARROYAVE </t>
  </si>
  <si>
    <t>PRESTACIÓN DE SERVICIOS PROFESIONALES PARA EL DISEÑO, EJECUCIÓN Y SEGUIMIENTO DE ESTRATEGIAS PSICOSOCIALES Y DE ORIENTACIÓN EN EL MARCO DE LAS ACCIONES LIDERADAS POR LA SUBDIRECIÓN TÉCNICA DE LA CORPORACIÓN GILBERTO ECHEVERRI MEJÍA</t>
  </si>
  <si>
    <t>https://community.secop.gov.co/Public/Tendering/OpportunityDetail/Index?noticeUID=CO1.NTC.4177587&amp;isFromPublicArea=True&amp;isModal=true&amp;asPopupView=true</t>
  </si>
  <si>
    <t>025-2023</t>
  </si>
  <si>
    <t>PRESTACIÓN DE SERVICIOS PROFESIONALES PARA LA PLANEACIÓN, EJECUCIÓN Y SEGUIMIENTO TÉCNICO, ADMINISTRATIVO Y FINANCIERO DE LOS COMPONENTES QUE COMPRENDEN LAS DIFERENTES ACCIONES DE LOS PROGRAMAS Y PROYECTOS QUE CORRESPONDEN A LA SUBDIRECCIÓN TÉCNICA Y DE LOS CONVENIOS PACTADOS ENTRE LA CORPORACIÓN Y OTRAS ENTIDADES</t>
  </si>
  <si>
    <t>https://community.secop.gov.co/Public/Tendering/OpportunityDetail/Index?noticeUID=CO1.NTC.4179012&amp;isFromPublicArea=True&amp;isModal=true&amp;asPopupView=true</t>
  </si>
  <si>
    <t>026-2023</t>
  </si>
  <si>
    <t>NA</t>
  </si>
  <si>
    <t>CONTRATO INTERADMINISTRATIVO PARA LA ADMINISTRACIÓN Y OPERACIÓN DE LOS PROGRAMAS QUE POSIBILITEN EL ACCESO Y PERMANENCIA A LA EDUCACIÓN SUPERIOR DE LOS ESTUDIANTES DEL MUNICIPIO DE GUARNE.</t>
  </si>
  <si>
    <t>01</t>
  </si>
  <si>
    <t>EL CONTRATO SUSCRITO CON EL MUNICIPIO, EL ROL DE LA CORPROACIÓN ES DE CONTRATISTA RAZÓN PORLA CUAL NO APLICA SUPERVISIÓN  AL INTERIOR DE LA ENTIDAD</t>
  </si>
  <si>
    <t>https://www.secop.gov.co/CO1ContractsManagement/Tendering/SalesContractEdit/View?docUniqueIdentifier=CO1.SLCNTR.10333142</t>
  </si>
  <si>
    <t>027-2023</t>
  </si>
  <si>
    <t xml:space="preserve">MARIA ADELA JARAMILLO BETANCUR </t>
  </si>
  <si>
    <t>DULFAY AGUDELO</t>
  </si>
  <si>
    <t>PRESTACIÓN DE SERVICIOS PROFESIONALES A LA CORPORACIÓN GILBERTO ECHEVERRI
MEJÍA PARA LA PLANEACIÓN, IMPLEMENTACIÓN, LOGÍSTICA Y SEGUIMIENTO DE LOS PROGRAMAS
Y PROYECTOS LIDERADOS DESDE LA SUBDIRECCIÓN TÉCNICA”.</t>
  </si>
  <si>
    <t>29/03/2023</t>
  </si>
  <si>
    <t>16/06/2023</t>
  </si>
  <si>
    <t>https://www.secop.gov.co/CO1ContractsManagement/Tendering/ProcurementContractEdit/View?docUniqueIdentifier=CO1.PCCNTR.4819026&amp;prevCtxUrl=https%3a%2f%2fwww.secop.gov.co%3a443%2fCO1ContractsManagement%2fTendering%2fProcurementContractManagement%2fIndex&amp;prevCtxLbl=Contratos+</t>
  </si>
  <si>
    <t>028-2023</t>
  </si>
  <si>
    <t xml:space="preserve">JUAN SEBASTIÁN MUÑOZ OCAMPO      </t>
  </si>
  <si>
    <t>PRESTACIÓN DE SERVICIOS PROFESIONALES A LA CORPORACIÓN GILBERTO ECHEVERRI MEJÍA PARA LA PLANEACIÓN, IMPLEMENTACIÓN, LOGÍSTICA Y SEGUIMIENTO DE LOS PROGRAMAS Y PROYECTOS LIDERADOS DESDE LA SUBDIRECCIÓN TÉCNICA</t>
  </si>
  <si>
    <t xml:space="preserve">https://community.secop.gov.co/Public/Tendering/OpportunityDetail/Index?noticeUID=CO1.NTC.4245523&amp;isFromPublicArea=True&amp;isModal=False
</t>
  </si>
  <si>
    <t>029-2023</t>
  </si>
  <si>
    <t>SERVICIOS POSTALES NACIONALES S.A.S</t>
  </si>
  <si>
    <t xml:space="preserve">CONTRATO INTERADMINISTRATIVO </t>
  </si>
  <si>
    <t>EDWAR PAYARES</t>
  </si>
  <si>
    <t>PRESTAR EL SERVICIO DE CORREO Y MENSAJERÍA DE LA CORRESPONDENCIA Y DEMÁS ENVÍOS QUE SE REQUIERAN EN LA CORPORACIÓN GILBERTO ECHEVERRI MEJÍA</t>
  </si>
  <si>
    <t>25/04/2023</t>
  </si>
  <si>
    <t>27/12/2023</t>
  </si>
  <si>
    <t>LOS SALDOS NO EJECUTADOS FUERON REINTEGRADOS AL PRESUPUESTO  DE LA ENTIDAD</t>
  </si>
  <si>
    <t xml:space="preserve">https://community.secop.gov.co/Public/Tendering/OpportunityDetail/Index?noticeUID=CO1.NTC.4325086&amp;isFromPublicArea=True&amp;isModal=False
</t>
  </si>
  <si>
    <t>030-2023</t>
  </si>
  <si>
    <t xml:space="preserve">MUNICIPIO DE YARUMAL </t>
  </si>
  <si>
    <t>CONTRATO INTERADMINISTRATIVO ENTRE EL MUNICIPIO DE YARUMAL Y LA CORPORACIÓN GILBERTO ECHEVERRI MEJÍA PARA LA ADMINISTRACIÓN Y OPERACIÓN DEL FONDO MUNICIPAL PARA LA EDUCACIÓN SUPERIOR “OCTAVIO ARIZMENDI POSADA” DEL MUNICIPIO DE
YARUMAL</t>
  </si>
  <si>
    <t>15/05/2023</t>
  </si>
  <si>
    <t>30/11/2023</t>
  </si>
  <si>
    <t>https://www.secop.gov.co/CO1ContractsManagement/Tendering/SalesContractEdit/View?docUniqueIdentifier=CO1.SLCNTR.10694302</t>
  </si>
  <si>
    <t>031-2023</t>
  </si>
  <si>
    <t xml:space="preserve">MUNICIPIO DE GUATAPÉ </t>
  </si>
  <si>
    <t>890983830-3</t>
  </si>
  <si>
    <t>CONTRATO INTERADMINISTRATIVO PARA LA ADMINISTRACION Y OPERACIÓN DE LOS PROGRAMAS QUE POSIBILITEN EL ACCESO Y PERMANENCIA A LA EDUCACIÓN SUPERIOR DE ESTUDIANTES PERTENECIENTES AL MUNICIPIO DE GUATAPÉ</t>
  </si>
  <si>
    <t>24/05/2023</t>
  </si>
  <si>
    <t>https://www.secop.gov.co/CO1ContractsManagement/Tendering/SalesContractEdit/View?docUniqueIdentifier=CO1.SLCNTR.10723518</t>
  </si>
  <si>
    <t>032-2023</t>
  </si>
  <si>
    <t xml:space="preserve">MUNICIPIO DE PUERTO BERRIO </t>
  </si>
  <si>
    <t>890980049-3</t>
  </si>
  <si>
    <t xml:space="preserve">CONTRATO INTERADMINISTRATIVO PARA LA ADMINISTRACIÓN Y OPERACIÓN DE LOS PROGRAMAS QUE POSIBILITEN EL ACCESO Y PERMANENCIA A LA EDUCACIÓN SUPERIOR DE LOS ESTUDIANTES DEL MUNICIPIO DE PUERTO BERRIO. </t>
  </si>
  <si>
    <t>26/05/2023</t>
  </si>
  <si>
    <t xml:space="preserve">
</t>
  </si>
  <si>
    <t>033-2023</t>
  </si>
  <si>
    <t xml:space="preserve">DAILING KARINA BOTTO CARO </t>
  </si>
  <si>
    <t> “PRESTACIÓN DE SERVICIOS PROFESIONALES PARA EL FORTALECIMIENTO DE LAS 
ACTIVIDADES QUE SE DESARROLLAN DESDE LA SUBDIRECCIÓN ADMINISTRATIVA Y 
FINANCIERA DE LA CORPORACIÓN GILBERTO ECHEVERRI MEJÍA</t>
  </si>
  <si>
    <t>24/08/2023</t>
  </si>
  <si>
    <t>https://community.secop.gov.co/Public/Tendering/OpportunityDetail/Index?noticeUID=CO1.NTC.4472475&amp;isFromPublicArea=True&amp;isModal=False</t>
  </si>
  <si>
    <t>034-2023</t>
  </si>
  <si>
    <t xml:space="preserve">JULIAN EDUARDO MORALES BUENO </t>
  </si>
  <si>
    <t> “PRESTACIÓN DE SERVICIOS PROFESIONALES PARA LA PLANEACIÓN, EJECUCIÓN, SEGUIMIENTO, LOGÍSTICA Y EVALUACIÓN DE LOS DIFERENTES COMPONENTES QUE INTEGRAN LAS ACCIONES DE LOS  PROGRAMAS DE LA SUBDIRECCIÓN DE PROYECTOS DE LA CORPORACIÓN GILBERTO ECHEVERRI MEJÍA”</t>
  </si>
  <si>
    <t>JUANDA ESTE CONTRATO TIENE UN OTRO SI POR 2.800.000</t>
  </si>
  <si>
    <t xml:space="preserve">https://community.secop.gov.co/Public/Tendering/OpportunityDetail/Index?noticeUID=CO1.NTC.4493198&amp;isFromPublicArea=True&amp;isModal=False
</t>
  </si>
  <si>
    <t>035-2023</t>
  </si>
  <si>
    <t> “PRESTAR SERVICIOS PROFESIONALES DE REVISORÍA FISCAL EN LA CORPORACIÓN 
GILBERTO ECHEVERRI MEJÍA”</t>
  </si>
  <si>
    <t>31/12/2023</t>
  </si>
  <si>
    <t xml:space="preserve">https://community.secop.gov.co/Public/Tendering/OpportunityDetail/Index?noticeUID=CO1.NTC.4506656&amp;isFromPublicArea=True&amp;isModal=False
</t>
  </si>
  <si>
    <t>036-2023</t>
  </si>
  <si>
    <t>AXA COLPATRIA SEGUROS S.A.</t>
  </si>
  <si>
    <t>LUIS PALACIO</t>
  </si>
  <si>
    <t xml:space="preserve"> “CONTRATAR LOS SEGUROS NECESARIOS PARA AMPARAR LOS BIENES E INTERESES ASEGURABLES DE LA CORPORACIÓN GILBERTO ECHEVERRI MEJÍA, ADEMÁS DE AQUELLOS QUE SE ENCUENTREN BAJO SU CUIDADO, TENENCIA O CONTROL Y SOBRE LOS CUALES SEA O LLEGARE A SER LEGALMENTE RESPONSABLE, ASÍ COMO CUALQUIERA OTRA PÓLIZA DE SEGUROS QUE REQUIERA LA ENTIDAD EN EL DESARROLLO DE SU ACTIVIDAD MISIONAL.”  </t>
  </si>
  <si>
    <t>21/06/2023</t>
  </si>
  <si>
    <t>20/06/2024</t>
  </si>
  <si>
    <t>EN EJECUCIÓN</t>
  </si>
  <si>
    <t xml:space="preserve">https://community.secop.gov.co/Public/Tendering/OpportunityDetail/Index?noticeUID=CO1.NTC.4552022&amp;isFromPublicArea=True&amp;isModal=False
</t>
  </si>
  <si>
    <t>037-2023</t>
  </si>
  <si>
    <t xml:space="preserve">SARA VARGAS GAVIRIA </t>
  </si>
  <si>
    <t>PRESTACIÓN DE SERVICIOS PROFESIONALES A LA CORPORACIÓN GILBERRTO ECHEVERRI MEJÍA PARA LA PLANEACIÓN, IMPLEMENTACIÓN, LOGÍSTICA Y SEGUIMIENTO DE LOS PROGRAMAS Y PROYECTOS LIDERADOS DESDE LA SUBDIRECCIÓN DE PROYECTOS</t>
  </si>
  <si>
    <t>29/06/2023</t>
  </si>
  <si>
    <t>https://www.secop.gov.co/CO1ContractsManagement/Tendering/ProcurementContractEdit/View?docUniqueIdentifier=CO1.PCCNTR.5150655&amp;prevCtxUrl=https%3a%2f%2fwww.secop.gov.co%3a443%2fCO1ContractsManagement%2fTendering%2fProcurementContractManagement%2fIndex&amp;prevCtxLbl=Contratos+</t>
  </si>
  <si>
    <t>038-2023</t>
  </si>
  <si>
    <t xml:space="preserve">JULIETA ISABELA RÍOS GARCÉS </t>
  </si>
  <si>
    <t xml:space="preserve">https://community.secop.gov.co/Public/Tendering/OpportunityDetail/Index?noticeUID=CO1.NTC.4649692&amp;isFromPublicArea=True&amp;isModal=False
</t>
  </si>
  <si>
    <t>039-2023</t>
  </si>
  <si>
    <t xml:space="preserve">JUAN SEBASTIÁN MUÑOZ OCAMPO </t>
  </si>
  <si>
    <t xml:space="preserve">https://community.secop.gov.co/Public/Tendering/OpportunityDetail/Index?noticeUID=CO1.NTC.4650065&amp;isFromPublicArea=True&amp;isModal=False
</t>
  </si>
  <si>
    <t>040-2023</t>
  </si>
  <si>
    <t xml:space="preserve">JUAN CAMILO CHICA GUTIERREZ </t>
  </si>
  <si>
    <t>2594 - 2744</t>
  </si>
  <si>
    <t>58001 -  60388</t>
  </si>
  <si>
    <t>30/06/2026</t>
  </si>
  <si>
    <t xml:space="preserve">https://community.secop.gov.co/Public/Tendering/OpportunityDetail/Index?noticeUID=CO1.NTC.4650977&amp;isFromPublicArea=True&amp;isModal=False
</t>
  </si>
  <si>
    <t>041-2023</t>
  </si>
  <si>
    <t>INDUHOTEL S.A.S</t>
  </si>
  <si>
    <t>900300970-1</t>
  </si>
  <si>
    <t>PRESTAR LOS SERVICIOS DE APOYO PARA LA OPERACIÓN LOGÍSTICA, ORGANIZACIÓN Y LA REALIZACIÓN DE EVENTOS, FERIAS Y/O ACTIVIDADES RELACIONADAS, EN EL MARCO DE LAS COMPETENCIAS DE LA CORPORACIÓN GILBERTO ECHEVERRI MEJÍA</t>
  </si>
  <si>
    <t>https://community.secop.gov.co/Public/Tendering/ContractNoticePhases/View?PPI=CO1.PPI.25338205&amp;isFromPublicArea=True&amp;isModal=False</t>
  </si>
  <si>
    <t>042-2023</t>
  </si>
  <si>
    <t>ITO SOFTWARE S.A.S</t>
  </si>
  <si>
    <t>900.372.035-8</t>
  </si>
  <si>
    <t>DAILING CARO</t>
  </si>
  <si>
    <t>PRESTACIÓN DE SERVICIOS A LA CORPORACIÓN GILBERTO ECHEVERRI MEJÍA EN EL MANTENIMIENTO Y SOPORTE DEL SISTEMA DE INFORMACIÓN INTEGRADO ERP CONTAGOV</t>
  </si>
  <si>
    <t>28/08/2023</t>
  </si>
  <si>
    <t>https://community.secop.gov.co/Public/Tendering/OpportunityDetail/Index?noticeUID=CO1.NTC.4843098&amp;isFromPublicArea=True&amp;isModal=False</t>
  </si>
  <si>
    <t>043-2023</t>
  </si>
  <si>
    <t>GOLD SYS LTDA</t>
  </si>
  <si>
    <t>830.038.304- 1</t>
  </si>
  <si>
    <t>SELECCIÓN ABREVIADA DE SUBASTA INVERSA ELECTRONICA</t>
  </si>
  <si>
    <t>SUMINISTROS</t>
  </si>
  <si>
    <t>ADQUISICIÓN Y/O RENOVACIÓN DE LICENCIAS Y/O SERVICIOS EN LA NUBE PARA EL MANEJO DE LA INFORMACIÓN EN LA CORPORACIÓN 
GILBERTO ECHEVERRI MEJÍA</t>
  </si>
  <si>
    <t>https://community.secop.gov.co/Public/Tendering/OpportunityDetail/Index?noticeUID=CO1.NTC.4756794&amp;isFromPublicArea=True&amp;isModal=False</t>
  </si>
  <si>
    <t>044-2023</t>
  </si>
  <si>
    <t>GONZALO ALEJANDRO QUIRAMA MAURY</t>
  </si>
  <si>
    <t>PRESTACIÓN DE SERVICIOS DE APOYO A LA GESTIÓN COMO FOTÓGRAFO Y CAMARÓGRAFO DE LA CORPORACIÓN GILBERTO ECHEVERRI MEJÍA</t>
  </si>
  <si>
    <t>18/08/2023</t>
  </si>
  <si>
    <t xml:space="preserve">https://community.secop.gov.co/Public/Tendering/OpportunityDetail/Index?noticeUID=CO1.NTC.4861444&amp;isFromPublicArea=True&amp;isModal=False
</t>
  </si>
  <si>
    <t>045-2023</t>
  </si>
  <si>
    <t>SANTIAGO ALBERTO SUAREZ VANEGAS</t>
  </si>
  <si>
    <t>SANDRA NOHAVA</t>
  </si>
  <si>
    <t>PRESTACIÓN DE SERVICIOS A LA CORPORACIÓN GILBERTO ECHEVERRI MEJÍA EN LAS DIFERENTES ESTRATEGIAS ENMARCADAS EN LAS ACCIONES COMUNICACIONALES Y DE RELACIONES CORPORATIVAS LIDERADAS DESDE LA DIRECCIÓN EJECUTIVA”.</t>
  </si>
  <si>
    <t>https://community.secop.gov.co/Public/Tendering/OpportunityDetail/Index?noticeUID=CO1.NTC.4861713&amp;isFromPublicArea=True&amp;isModal=False</t>
  </si>
  <si>
    <t>046-2023</t>
  </si>
  <si>
    <t>ANDREA KATHERINE VALLEJO SANTAMARIA</t>
  </si>
  <si>
    <t>PRESTACIÓN DE SERVICIOS PROFESIONALES PARA LA PLANEACIÓN, EJECUCIÓN Y 
SEGUIMIENTO DE ESTRATEGIAS DE ACOMPAÑAMIENTO PSICOSOCIAL Y DE ORIENTACIÓN EN 
EL MARCO DE LAS ACCIONES LIDERADAS POR LA SUBDIRECIÓN DE PROYECTOS DE LA 
CORPORACIÓN GILBERTO ECHEVERRI MEJÍA</t>
  </si>
  <si>
    <t>23/08/2023</t>
  </si>
  <si>
    <t>https://www.secop.gov.co/CO1ContractsManagement/Tendering/ProcurementContractEdit/View?docUniqueIdentifier=CO1.PCCNTR.5320846&amp;prevCtxUrl=https%3a%2f%2fwww.secop.gov.co%3a443%2fCO1ContractsManagement%2fTendering%2fProcurementContractManagement%2fIndex&amp;prevCtxLbl=Contratos+</t>
  </si>
  <si>
    <t>047-2023</t>
  </si>
  <si>
    <t>ANDRÉS MAURICIO HINESTROZA MALDONADO</t>
  </si>
  <si>
    <t>PRESTACIÓN DE SERVICIOS PROFESIONALES PARA LA PLANEACIÓN, EJECUCIÓN Y 
SEGUIMIENTO TÉCNICO Y ADMINISTRATIVO DE LOS FONDOS Y PROGRAMAS LIDERADOS 
DESDE LA SUBDIRECIÓN DE PROYECTOS DE LA CORPORACIÓN GILBERTO ECHEVERRI MEJÍA</t>
  </si>
  <si>
    <t>2664
2805</t>
  </si>
  <si>
    <t>58490
62597</t>
  </si>
  <si>
    <t>https://www.secop.gov.co/CO1ContractsManagement/Tendering/ProcurementContractEdit/View?docUniqueIdentifier=CO1.PCCNTR.5321150&amp;prevCtxUrl=https%3a%2f%2fwww.secop.gov.co%3a443%2fCO1ContractsManagement%2fTendering%2fProcurementContractManagement%2fIndex&amp;prevCtxLbl=Contratos+</t>
  </si>
  <si>
    <t>048-2023</t>
  </si>
  <si>
    <t>LUZ YULIANA MENA BEJARANO</t>
  </si>
  <si>
    <t>PRESTACIÓN DE SERVICIOS DE APOYO A LA GESTIÓN DE ACTIVIDADES 
ADMINISTRATIVAS, OPERATIVAS, DE SEGUIMIENTO Y LOGÍSTICAS DE LA SUBDIRECCIÓN 
DE PROYECTOS DE LA CORPORACIÓN GILBERTO ECHEVERRI MEJÍA</t>
  </si>
  <si>
    <t>25/08/2023</t>
  </si>
  <si>
    <t>https://community.secop.gov.co/Public/Tendering/OpportunityDetail/Index?noticeUID=CO1.NTC.4882595&amp;isFromPublicArea=True&amp;isModal=False</t>
  </si>
  <si>
    <t>049-2023</t>
  </si>
  <si>
    <t xml:space="preserve">900369836-1 </t>
  </si>
  <si>
    <t>PRESTACIÓN DE SERVICIOS A LA CORPORACIÓN GILBERTO ECHEVERRI MEJÍA EN EL MANTENIMIENTO, ACTUALIZACIÓN Y SOPORTE DEL SISTEMA DE GESTIÓN ELECTRÓNICO DE DOCUMENTOS GESTIONADOC</t>
  </si>
  <si>
    <t>15/09/2023</t>
  </si>
  <si>
    <t>https://community.secop.gov.co/Public/Tendering/OpportunityDetail/Index?noticeUID=CO1.NTC.4924214&amp;isFromPublicArea=True&amp;isModal=False</t>
  </si>
  <si>
    <t>050-2023</t>
  </si>
  <si>
    <t xml:space="preserve">NILSA FLOR HOLGUÍN ARAQUE </t>
  </si>
  <si>
    <t>CAMILA TORRES</t>
  </si>
  <si>
    <t>PRESTACIÓN DE SERVICIOS PROFESIONALES PARA LA PLANEACIÓN, EJECUCIÓN Y SEGUIMIENTO DE ESTRATEGIAS DE ACOMPAÑAMIENTO PSICOSOCIAL Y DE ORIENTACIÓN EN EL MARCO DE LAS ACCIONES LIDERADAS POR LA SUBDIRECIÓN DE PROYECTOS DE LA CORPORACIÓN GILBERTO ECHEVERRI MEJÍA</t>
  </si>
  <si>
    <t xml:space="preserve">https://community.secop.gov.co/Public/Tendering/OpportunityDetail/Index?noticeUID=CO1.NTC.4917981&amp;isFromPublicArea=True&amp;isModal=False
</t>
  </si>
  <si>
    <t>051-2023</t>
  </si>
  <si>
    <t>ZULUAGA ESPINOSA ABOGADAS S.A.S</t>
  </si>
  <si>
    <t xml:space="preserve">900879943-8 </t>
  </si>
  <si>
    <t xml:space="preserve">PRESTACIÓN DE SERVICIOS PROFESIONALES PARA ASESORAR Y ACOMPAÑAR A LA CORPORACIÓN GILBERTO ECHEVERRI MEJÍA, EN LOS DIFERENTES ASUNTOS LEGALES Y CONTRACTUALES EN LOS QUE LA ENTIDAD SEA PARTE </t>
  </si>
  <si>
    <t>19/09/2023</t>
  </si>
  <si>
    <t xml:space="preserve">https://community.secop.gov.co/Public/Tendering/OpportunityDetail/Index?noticeUID=CO1.NTC.4971444&amp;isFromPublicArea=True&amp;isModal=False
</t>
  </si>
  <si>
    <t>052-2023</t>
  </si>
  <si>
    <t>DEYSAFIRA GOMEZ DURAN</t>
  </si>
  <si>
    <t>SUMINISTRO DE PAPELERIA, ELEMENTOS DE OFICINA, ASEO, CAFETERIA Y DEMÁS ELEMENTOS REQUERIDOS PARA EL CORRECTO FUNCIONAMIENTO DE LA CORPORACION GILBERTO ECHEVERRI MEJÍA</t>
  </si>
  <si>
    <t>20/09/2023</t>
  </si>
  <si>
    <t xml:space="preserve">https://community.secop.gov.co/Public/Tendering/OpportunityDetail/Index?noticeUID=CO1.NTC.4908752&amp;isFromPublicArea=True&amp;isModal=False
</t>
  </si>
  <si>
    <t xml:space="preserve">053-2023 </t>
  </si>
  <si>
    <t>830038304 -1</t>
  </si>
  <si>
    <t>ADQUISICIÓN DE ELEMENTOS QUE GARANTICEN EL CORRECTO FUNCIONAMIENTO DE LA INFRAESTRUCTURA TECNOLÓGICA DE LA CORPORACION GILBERTO ECHEVERRI MEJÍA</t>
  </si>
  <si>
    <t xml:space="preserve">https://community.secop.gov.co/Public/Tendering/OpportunityDetail/Index?noticeUID=CO1.NTC.4962879&amp;isFromPublicArea=True&amp;isModal=False
</t>
  </si>
  <si>
    <t xml:space="preserve">054-2023 </t>
  </si>
  <si>
    <t>WILTON FABIAN CARO ISAZA</t>
  </si>
  <si>
    <t>ADQUISICIÓN DEL SEGURO DE ACCIDENTES PERSONALES A CORTO PLAZO PARA AMPARAR A LOS PARTICIPANTES DE LAS OLIMPIADAS DEL PROGRAMA SEMESTRE CERO A DESARROLLARSE EN LA CIUDAD DE MEDELLÍN ENTRE LOS DÍAS 9 Y 15 DE NOVIEMBRE DE 2023.</t>
  </si>
  <si>
    <t>15/11/2023</t>
  </si>
  <si>
    <t>https://community.secop.gov.co/Public/Tendering/OpportunityDetail/Index?noticeUID=CO1.NTC.5127366&amp;isFromPublicArea=True&amp;isModal=False</t>
  </si>
  <si>
    <t>055-2023</t>
  </si>
  <si>
    <t xml:space="preserve">FUNDACIÓN FERROCARRIL DE ANTIOQUIA </t>
  </si>
  <si>
    <t>CONTRATO INTERADMINISTRATIVO PARA PRESTAR LOS SERVICIOS DE INSTALACIÓN, CONFIGURACIÓN Y CERTIFICACIÓN DE RED WIFI PARA LA OFICINA 202 EN LA CORPORACIÓN GILBERTO ECHEVERRI MEJÍA</t>
  </si>
  <si>
    <t>27/11/2023</t>
  </si>
  <si>
    <t xml:space="preserve">https://community.secop.gov.co/Public/Tendering/OpportunityDetail/Index?noticeUID=CO1.NTC.5234833&amp;isFromPublicArea=True&amp;isModal=False
</t>
  </si>
  <si>
    <t>CONV-001-2023</t>
  </si>
  <si>
    <t xml:space="preserve">FUNDACIÓN UNIVERSITARIA CATÓLICA DEL NORTE </t>
  </si>
  <si>
    <t xml:space="preserve">CONVENIO DE ASOCIACIÓN </t>
  </si>
  <si>
    <t>LINA VILLA/ WILTON CARO</t>
  </si>
  <si>
    <t>AUNAR ESFUERZOS PARA LA EJECUCIÓN DEL PROGRAMA “SEMESTRE CERO” EN EL DEPARTAMENTO DE ANTIOQUIA</t>
  </si>
  <si>
    <t>30/06/2023</t>
  </si>
  <si>
    <t>Se hace un otrosí el 30 de junio
Adición: $236.265.023/
Prórroga: 16 de octubre/ Se aclara que el valor de $47.519.660 valor que esta incluido en el saldo pendiente de ejecutar, es una saldo que pendiente de valor inicial y que se sumo al valor de la adicion, razon por la cual el valor verdadero de saldo pendiente es de $23</t>
  </si>
  <si>
    <t>https://community.secop.gov.co/Public/Tendering/OpportunityDetail/Index?noticeUID=CO1.NTC.4050943&amp;isFromPublicArea=True&amp;isModal=true&amp;asPopupView=true</t>
  </si>
  <si>
    <t>CONV-002-2023</t>
  </si>
  <si>
    <t xml:space="preserve">CONVENIO INTERADMINISTRATIVO </t>
  </si>
  <si>
    <t xml:space="preserve">pendiente tramite de firmas acta de liquidacion </t>
  </si>
  <si>
    <t xml:space="preserve">https://community.secop.gov.co/Public/Tendering/OpportunityDetail/Index?noticeUID=CO1.NTC.4646391&amp;isFromPublicArea=True&amp;isModal=False
</t>
  </si>
  <si>
    <t>ESTADO DEL CONTRATO</t>
  </si>
  <si>
    <t>SUSPENDIDO</t>
  </si>
  <si>
    <t>EJECUCION CONTRACTUAL - CORPORACIÓN GILBERTO ECHEVERRI MEJÍA 2024</t>
  </si>
  <si>
    <t>VALOR ADICION ACUMULADO</t>
  </si>
  <si>
    <t>001-2024</t>
  </si>
  <si>
    <t>EL ARRENDADOR entrega, a título de
arrendamiento, y EL ARRENDATARIO recibe a satisfacción, los siguientes inmuebles: las
oficinas identificadas con el número 204 y 205 (nomenclatura interna), ubicada en el segundo
piso del edificio Estación de Medellín, costado sur, ubicado en la Carrera 52 n° 43 - 31 (Sector
Alpujarra), de la ciudad de Medellín; oficina 204 con un área de 54.18 m² y la oficina 205 con
un área de 57.17 m², para un total, entre las dos, de ciento once metros con treinta y cinco
centímetros cuadrados (111.35 m²), cuyas características y dotaciones se especifican en el
acta de entrega firmada por las partes, que se considera parte integral de este contrato para
todos sus efectos</t>
  </si>
  <si>
    <t>31/12/2024</t>
  </si>
  <si>
    <t xml:space="preserve">https://community.secop.gov.co/Public/Tendering/OpportunityDetail/Index?noticeUID=CO1.NTC.5377042&amp;isFromPublicArea=True&amp;isModal=False
</t>
  </si>
  <si>
    <t>002-2024</t>
  </si>
  <si>
    <t>UNE EPM TELECOMUNICACIONES S.A.</t>
  </si>
  <si>
    <t>900092385- 9</t>
  </si>
  <si>
    <t xml:space="preserve">https://community.secop.gov.co/Public/Tendering/OpportunityDetail/Index?noticeUID=CO1.NTC.5381152&amp;isFromPublicArea=True&amp;isModal=False
</t>
  </si>
  <si>
    <t>003-2024</t>
  </si>
  <si>
    <t>EVÉNIDE BLANDÓN VÉLEZ</t>
  </si>
  <si>
    <t>31/05/2024</t>
  </si>
  <si>
    <t xml:space="preserve">https://community.secop.gov.co/Public/Tendering/OpportunityDetail/Index?noticeUID=CO1.NTC.5385027&amp;isFromPublicArea=True&amp;isModal=False
</t>
  </si>
  <si>
    <t>004-2024</t>
  </si>
  <si>
    <t xml:space="preserve">https://community.secop.gov.co/Public/Tendering/OpportunityDetail/Index?noticeUID=CO1.NTC.5388025&amp;isFromPublicArea=True&amp;isModal=False
</t>
  </si>
  <si>
    <t>005-2024</t>
  </si>
  <si>
    <t>C.C.</t>
  </si>
  <si>
    <t>28/06/2024</t>
  </si>
  <si>
    <t xml:space="preserve">
https://community.secop.gov.co/Public/Tendering/OpportunityDetail/Index?noticeUID=CO1.NTC.5405547&amp;isFromPublicArea=True&amp;isModal=False
</t>
  </si>
  <si>
    <t>006-2024</t>
  </si>
  <si>
    <t>PRESTAR SERVICIOS DE ASISTENCIA EN LA GESTIÓN ADMINISTRATIVA EN LAS OPERACIONES TÉCNICAS Y OPERATIVAS DE LA SUBDIRECCIÓN ADMINISTRATIVA Y FINANCIERA DE LA CORPORACIÓN GILBERTO ECHEVERRI MEJÍA</t>
  </si>
  <si>
    <t xml:space="preserve">https://community.secop.gov.co/Public/Tendering/OpportunityDetail/Index?noticeUID=CO1.NTC.5405592&amp;isFromPublicArea=True&amp;isModal=False
</t>
  </si>
  <si>
    <t>007-2024</t>
  </si>
  <si>
    <t>900879943-8</t>
  </si>
  <si>
    <t>PRESTACIÓN DE SERVICIOS PROFESIONALES PARA ASESORAR Y ACOMPAÑAR A LA OFICINA JURÍDICA DE LA CORPORACIÓN GILBERTO ECHEVERRI MEJÍA, EN LOS DIFERENTES ASUNTOS LEGALES Y CONTRACTUALES EN LOS QUE LA ENTIDAD SEA PARTE</t>
  </si>
  <si>
    <t xml:space="preserve">https://community.secop.gov.co/Public/Tendering/OpportunityDetail/Index?noticeUID=CO1.NTC.5415282&amp;isFromPublicArea=True&amp;isModal=False
</t>
  </si>
  <si>
    <t>008-2024</t>
  </si>
  <si>
    <t>SANTIAGO ALBERTO SUÁREZ VANEGAS</t>
  </si>
  <si>
    <t xml:space="preserve">JOSE GUILLERMO ZULUAGA </t>
  </si>
  <si>
    <t>PRESTAR LOS SERVICIOS COMO TECNÓLOGO DE APOYO PARA LA GESTIÓN DE COMUNICACIONES DE LA CORPORACIÓN GILBERTO ECHEVERRI MEJÍA.</t>
  </si>
  <si>
    <t xml:space="preserve">https://community.secop.gov.co/Public/Tendering/OpportunityDetail/Index?noticeUID=CO1.NTC.5415805&amp;isFromPublicArea=True&amp;isModal=False
</t>
  </si>
  <si>
    <t>009-2024</t>
  </si>
  <si>
    <t>1035832978</t>
  </si>
  <si>
    <t>PRESTACIÓN DE SERVICIOS DE APOYO A LA GESTIÓN DE ACTIVIDADES DE PLANEACIÓN, ADMINISTRATIVAS, OPERATIVAS, FINANCIERAS, DE SEGUIMIENTO Y LOGÍSTICAS DE LA SUBDIRECCIÓN DE PROYECTOS DE LA CORPORACIÓN GILBERTO ECHEVERRI MEJÍA</t>
  </si>
  <si>
    <t>16/01/2024</t>
  </si>
  <si>
    <t>LIQUIDADO ANCTIPADAMENTE</t>
  </si>
  <si>
    <t xml:space="preserve">https://community.secop.gov.co/Public/Tendering/OpportunityDetail/Index?noticeUID=CO1.NTC.5441609&amp;isFromPublicArea=True&amp;isModal=False
</t>
  </si>
  <si>
    <t>010-2024</t>
  </si>
  <si>
    <t>DANNY ALEJANDRO ARROYAVE FLÓREZ</t>
  </si>
  <si>
    <t>PRESTACIÓN DE SERVICIOS DE APOYO EN EL SEGUIMIENTO, SOPORTE Y TESTEO A LA INFRASTRUCTURA TECNOLÓGICA DE LA CORPORACIÓN GILBERTO ECHEVERRI MEJÍA</t>
  </si>
  <si>
    <t>22/01/2024</t>
  </si>
  <si>
    <t xml:space="preserve">https://community.secop.gov.co/Public/Tendering/OpportunityDetail/Index?noticeUID=CO1.NTC.5481995&amp;isFromPublicArea=True&amp;isModal=False
</t>
  </si>
  <si>
    <t>011-2024</t>
  </si>
  <si>
    <t>PRESTAR LOS SERVICIOS PROFESIONALES PARA EL DISEÑO, EJECUCIÓN Y SEGUIMIENTO DE ESTRATEGIAS PSICOSOCIALES Y DE ORIENTACIÓN EN EL MARCO DE LAS ACCIONES LIDERADAS POR LA SUBDIRECIÓN DE PROYECTOS DE LA CORPORACIÓN GILBERTO ECHEVERRI MEJÍA</t>
  </si>
  <si>
    <t>23/01/2024</t>
  </si>
  <si>
    <t xml:space="preserve">https://community.secop.gov.co/Public/Tendering/OpportunityDetail/Index?noticeUID=CO1.NTC.5489267&amp;isFromPublicArea=True&amp;isModal=False
</t>
  </si>
  <si>
    <t>012-2024</t>
  </si>
  <si>
    <t>30/01/2024</t>
  </si>
  <si>
    <t xml:space="preserve">https://community.secop.gov.co/Public/Tendering/OpportunityDetail/Index?noticeUID=CO1.NTC.5537746&amp;isFromPublicArea=True&amp;isModal=False
</t>
  </si>
  <si>
    <t>013-2024</t>
  </si>
  <si>
    <t xml:space="preserve">JUAN CAMILO DIAZ
JUAN CAMILO TASCON
SANDRA RIOS </t>
  </si>
  <si>
    <t>PRESTACION DE SERVICIOS A LA CORPORACION GILBERTO ECHEVERRI MEJÍA EN EL MANTENIMIENTO, DESARROLLO, ACTUALIZACIÓN Y EVALUCIÓN DE LOS APLICATIVOS ADOPTADOS POR LA ENTIDAD”.</t>
  </si>
  <si>
    <t>20/12/2024</t>
  </si>
  <si>
    <t xml:space="preserve">https://community.secop.gov.co/Public/Tendering/OpportunityDetail/Index?noticeUID=CO1.NTC.5556017&amp;isFromPublicArea=True&amp;isModal=False
</t>
  </si>
  <si>
    <t>014-2024</t>
  </si>
  <si>
    <t>13/02/2024</t>
  </si>
  <si>
    <t>27/12/2024</t>
  </si>
  <si>
    <t xml:space="preserve">https://community.secop.gov.co/Public/Tendering/OpportunityDetail/Index?noticeUID=CO1.NTC.5609879&amp;isFromPublicArea=True&amp;isModal=False
</t>
  </si>
  <si>
    <t>015-2024</t>
  </si>
  <si>
    <t>TREDA SOLUTIONS SAS</t>
  </si>
  <si>
    <t xml:space="preserve">JUAN CAMILO DIAZ </t>
  </si>
  <si>
    <t>29/11/2024</t>
  </si>
  <si>
    <t xml:space="preserve">https://community.secop.gov.co/Public/Tendering/OpportunityDetail/Index?noticeUID=CO1.NTC.5618022&amp;isFromPublicArea=True&amp;isModal=False
</t>
  </si>
  <si>
    <t>016-2024</t>
  </si>
  <si>
    <t>YADIRA EMILSEN HERNANDEZ RAMIREZ</t>
  </si>
  <si>
    <t>“PRESTACIÓN DE SERVICIOS DE APOYO PARA EL DESARROLLO DE ACTIVIDADES ADMINISTRATIVAS, OPERATIVAS, DE SEGUIMIENTO Y LOGÍSTICAS LIDERADAS DESDE LA SUBDIRECCIÓN DE PROYECTOS DE LA CORPORACIÓN GILBERTO ECHEVERRI MEJÍA</t>
  </si>
  <si>
    <t>13/08/2024</t>
  </si>
  <si>
    <t xml:space="preserve">https://community.secop.gov.co/Public/Tendering/OpportunityDetail/Index?noticeUID=CO1.NTC.5647580&amp;isFromPublicArea=True&amp;isModal=False
</t>
  </si>
  <si>
    <t>017-2024</t>
  </si>
  <si>
    <t>DANIEL ERNEY OCAMPO BOTERO (MC-001-2024 MANTENIMIENTO MOBILIARIO)</t>
  </si>
  <si>
    <t xml:space="preserve">ANDRES GALLEGO </t>
  </si>
  <si>
    <t>ADQUISICIÓN, MANTENIMIENTO E INSTALACIÓN DE MOBILIARIO Y ENSERES PARA LAS DIFERENTES DEPENDENCIAS DE LA CORPORACIÓN GILBERTO ECHEVERRI MEJÍA</t>
  </si>
  <si>
    <t>23/02/2024</t>
  </si>
  <si>
    <t>15/04/2024</t>
  </si>
  <si>
    <t xml:space="preserve">SI </t>
  </si>
  <si>
    <t>+</t>
  </si>
  <si>
    <t xml:space="preserve">https://community.secop.gov.co/Public/Tendering/OpportunityDetail/Index?noticeUID=CO1.NTC.5546853&amp;isFromPublicArea=True&amp;isModal=False
</t>
  </si>
  <si>
    <t>018-2024</t>
  </si>
  <si>
    <t>JUAN CAMILO TASCÓN</t>
  </si>
  <si>
    <t>PRESTACIÓN DE SERVICIOS PROFESIONALES PARA EL DISEÑO, EJECUCIÓN Y SEGUIMIENTO DE ESTRATEGIAS PSICOSOCIALES Y DE ORIENTACIÓN EN EL MARCO DE LAS ACCIONES LIDERADAS POR LA SUBDIRECIÓN DE PROYECTOS DE LA CORPORACIÓN GILBERTO ECHEVERRI MEJÍA</t>
  </si>
  <si>
    <t>22/02/2024</t>
  </si>
  <si>
    <t>22/08/2024</t>
  </si>
  <si>
    <t xml:space="preserve">https://community.secop.gov.co/Public/Tendering/OpportunityDetail/Index?noticeUID=CO1.NTC.5710259&amp;isFromPublicArea=True&amp;isModal=False
</t>
  </si>
  <si>
    <t>019-2024</t>
  </si>
  <si>
    <t>LABORA VITAL IPS S.A.S (MC-002-2024)</t>
  </si>
  <si>
    <t>900628918-7</t>
  </si>
  <si>
    <t>REALIZAR LAS EVALUACIONES MÉDICAS OCUPACIONALES DE INGRESO, PERIODICOS Y DE RETIRO, ASÍ COMO LA PRÁCTICA DE EXÁMENES DE LABORATORIO, LA APLICACIÓN DE LA BATERIA DE RIESGO PSICOSOCIAL Y LAS ACTIVIDADES DE INTERVENCIÓN SOBRE LOS RESULTADOS DE LA APLICACIÓN DE LA BATERÍA DE RIESGO PSICOSOCIAL A LOS EMPLEADOS DE LA CORPORACIÓN GILBERTO ECHEVERRI MEJIA</t>
  </si>
  <si>
    <t>28/02/2024</t>
  </si>
  <si>
    <t>https://community.secop.gov.co/Public/Tendering/OpportunityDetail/Index?noticeUID=CO1.NTC.5627868&amp;isFromPublicArea=True&amp;isModal=False</t>
  </si>
  <si>
    <t>020-2024</t>
  </si>
  <si>
    <t>ANDRES MAURICIO HINESTROZA MALDONADO</t>
  </si>
  <si>
    <t>PRESTACIÓN DE SERVICIOS PROFESIONALES PARA LA PLANEACIÓN, EJECUCIÓN, SEGUIMIENTO, LOGISTICA Y GESTIÓN ADMINISTRATIVA DE LOS PROGRAMAS Y PROYECTOS LIDERADOS DESDE LA SUBDIRECCIÓN DE PROYECTOS DE LA CORPORACIÓN GILBERTO ECHEVERRI MEJÍA</t>
  </si>
  <si>
    <t>14/03/2024</t>
  </si>
  <si>
    <t>16/12/2024</t>
  </si>
  <si>
    <t xml:space="preserve">https://community.secop.gov.co/Public/Tendering/OpportunityDetail/Index?noticeUID=CO1.NTC.5838794&amp;isFromPublicArea=True&amp;isModal=False
</t>
  </si>
  <si>
    <t>021-2024</t>
  </si>
  <si>
    <t>TRANSPORTES SUPERIOR S.A.S</t>
  </si>
  <si>
    <t>800234281-1</t>
  </si>
  <si>
    <t xml:space="preserve">SELECCIÓN ABREVIADA DE MENOR CUANTÍA </t>
  </si>
  <si>
    <t>EVENIDE BLANDON
WILTON CARO</t>
  </si>
  <si>
    <t>PRESTAR EL SERVICIO DE TRANSPORTE TERRESTRE AUTOMOTOR PARA EL DESARROLLO DE LAS ACTIVIDADES MISIONALES Y DE FUNCIONAMIENTO DE LA CORPORACIÓN GILBERTO ECHEVERRI MEJÍA</t>
  </si>
  <si>
    <t>19/03/2024</t>
  </si>
  <si>
    <t>30/12/2024</t>
  </si>
  <si>
    <t xml:space="preserve">https://community.secop.gov.co/Public/Tendering/OpportunityDetail/Index?noticeUID=CO1.NTC.5755769&amp;isFromPublicArea=True&amp;isModal=False
</t>
  </si>
  <si>
    <t>022-2024</t>
  </si>
  <si>
    <t>AKTIVA SOLUTIONS COLOMBIA S.A.S</t>
  </si>
  <si>
    <t>901064542-3</t>
  </si>
  <si>
    <t xml:space="preserve">SANDRA NOHAVÁ
JOSE GUILLERMO ZULUAGA </t>
  </si>
  <si>
    <t>PRESTAR LOS SERVICIOS DE APOYO PARA LA OPERACIÓN LOGÍSTICA DE LA CORPORACIÓN GILBERTO ECHEVERRI MEJÍA</t>
  </si>
  <si>
    <t>2918
2954</t>
  </si>
  <si>
    <t xml:space="preserve">https://community.secop.gov.co/Public/Tendering/OpportunityDetail/Index?noticeUID=CO1.NTC.5841221&amp;isFromPublicArea=True&amp;isModal=False
</t>
  </si>
  <si>
    <t>023-2024</t>
  </si>
  <si>
    <t>1017254395</t>
  </si>
  <si>
    <t>“PRESTACIÓN DE SERVICIOS PROFESIONALES PARA LA PLANEACIÓN, EJECUCIÓN, SEGUIMIENTO Y GESTIÓN ADMINISTRATIVA DE LOS PROGRAMAS Y PROYECTOS LIDERADOS DESDE LA SUBDIRECCIÓN DE PROYECTOS DE LA CORPORACIÓN GILBERTO ECHEVERRI MEJÍA”</t>
  </si>
  <si>
    <t>22/04/2024</t>
  </si>
  <si>
    <t xml:space="preserve">https://community.secop.gov.co/Public/Tendering/OpportunityDetail/Index?noticeUID=CO1.NTC.6007545&amp;isFromPublicArea=True&amp;isModal=False
</t>
  </si>
  <si>
    <t>024-2024</t>
  </si>
  <si>
    <t>JULIÁN ALEJANDRO GALLEGO VILLA</t>
  </si>
  <si>
    <t>$48.448.000</t>
  </si>
  <si>
    <t xml:space="preserve">
https://community.secop.gov.co/Public/Tendering/OpportunityDetail/Index?noticeUID=CO1.NTC.6062941&amp;isFromPublicArea=True&amp;isModal=False
</t>
  </si>
  <si>
    <t>025-2024</t>
  </si>
  <si>
    <t>MYRIAM JANETH GUTIÉRREZ DÍAZ</t>
  </si>
  <si>
    <t>43446938</t>
  </si>
  <si>
    <t>“PRESTACIÓN DE SERVICIOS PROFESIONALES, PARA ACOMPAÑAR LAS ACTIVIDADES DE PLANEACIÓN, SEGUIMIENTO Y EVALUACIÓN DEL MODELO INTEGRADO DE PLANEACIÓN Y GESTIÓN (MIPG) Y EL MODELO ESTÁNDAR DE CONTROL INTERNO (MECI) ASÍ COMO DE SEGUIMIENTO A PLANES, ACOMPAÑAMIENTO INSTITUCIONAL, PROCESOS, PROGRAMAS, PROYECTOS INDICADORES, Y DEMÁS ACTIVIDADES DEL SISTEMA DE GESTIÓN DE LA CORPORACIÓN GILBERTO ECHEVERRI MEJÍA”.</t>
  </si>
  <si>
    <t xml:space="preserve">https://community.secop.gov.co/Public/Tendering/OpportunityDetail/Index?noticeUID=CO1.NTC.6065182&amp;isFromPublicArea=True&amp;isModal=False
</t>
  </si>
  <si>
    <t>026-2024</t>
  </si>
  <si>
    <t>TCL ASESORES S.A S</t>
  </si>
  <si>
    <t>YAQUELIN GARCIA RESTREPO</t>
  </si>
  <si>
    <t>“PRESTAR SERVICIOS PROFESIONALES DE REVISORÍA FISCAL EN LA CORPORACIÓN GILBERTO ECHEVERRI MEJÍA”.</t>
  </si>
  <si>
    <t xml:space="preserve">https://community.secop.gov.co/Public/Tendering/OpportunityDetail/Index?noticeUID=CO1.NTC.6218841&amp;isFromPublicArea=True&amp;isModal=False
</t>
  </si>
  <si>
    <t>027-2024</t>
  </si>
  <si>
    <t>JAVIER ALBERTO AVILEZ VERGARA</t>
  </si>
  <si>
    <t>78734606</t>
  </si>
  <si>
    <t>Wilton Fabian Caro Isaza
Dailing Karina Botto Caro</t>
  </si>
  <si>
    <t>“PRESTACIÓN DE SERVICIOS PROFESIONALES A LA CORPORACIÓN GILBERTO ECHEVERRI MEJÍA EN LA ADMINISTRACIÓN DE LA PLATAFORMA SMSCE GESPROY-SGR YA EXISTENTE PARA EL AÑO 2024, INCLUYENDO LA GESTIÓN Y CIERRE DEL PROYECTO, ASÍ COMO LA REVISIÓN Y EJECUCIÓN DE TODAS LAS TAREAS NECESARIAS PARA ASEGURAR EL CUMPLIMIENTO DE LOS LINEAMIENTOS ESTABLECIDOS”</t>
  </si>
  <si>
    <t xml:space="preserve">https://community.secop.gov.co/Public/Tendering/OpportunityDetail/Index?noticeUID=CO1.NTC.6291455&amp;isFromPublicArea=True&amp;isModal=False
</t>
  </si>
  <si>
    <t>028-2024</t>
  </si>
  <si>
    <t>MARTHA LILIANA PEREA HEREDIA</t>
  </si>
  <si>
    <t>1128405848</t>
  </si>
  <si>
    <t>Jessika del Carmen Hinestroza Palacios</t>
  </si>
  <si>
    <t>“PRESTAR LOS SERVICIOS PROFESIONALES A LA CORPORACIÓN GILBERTO ECHEVERRI MEJÍA, EN LOS DIFERENTES PROCESOS CONTRACTUALES QUE PRETENDE ADELANTAR DE ACUERDO A LA NECESIDAD”</t>
  </si>
  <si>
    <t xml:space="preserve">https://community.secop.gov.co/Public/Tendering/OpportunityDetail/Index?noticeUID=CO1.NTC.6341694&amp;isFromPublicArea=True&amp;isModal=False
</t>
  </si>
  <si>
    <t>029-2024</t>
  </si>
  <si>
    <t>VERONICA SALAZAR LONDOÑO</t>
  </si>
  <si>
    <t>1238938396</t>
  </si>
  <si>
    <t>Lina Marcela Villa Pulgarín</t>
  </si>
  <si>
    <t>“PRESTACIÓN DE SERVICIOS PROFESIONALES PARA EL DISEÑO, EJECUCIÓN Y SEGUIMIENTO DE ESTRATEGIAS PSICOSOCIALES Y DE ORIENTACIÓN EN EL MARCO DE LAS ACCIONES LIDERADAS POR LA SUBDIRECIÓN DE PROYECTOS DE LA CORPORACIÓN GILBERTO ECHEVERRI MEJÍA”.</t>
  </si>
  <si>
    <t xml:space="preserve">https://community.secop.gov.co/Public/Tendering/OpportunityDetail/Index?noticeUID=CO1.NTC.6353964&amp;isFromPublicArea=True&amp;isModal=False
</t>
  </si>
  <si>
    <t>030-2024</t>
  </si>
  <si>
    <t>830038304- 1</t>
  </si>
  <si>
    <t>SELECCIÓN ABREVIADA MEDIANTE SUBASTA INVERSA ELECTRÓNICA
N° SASIE 004-2024.</t>
  </si>
  <si>
    <t>Duver Mario Vasco Velazquez</t>
  </si>
  <si>
    <t>“ADQUISICIÓN Y/O RENOVACIÓN DE LICENCIAS Y/O SERVICIOS EN LA NUBE PARA EL MANEJO DE LA INFORMACIÓN EN LA CORPORACIÓN GILBERTO ECHEVERRI MEJÍA”,</t>
  </si>
  <si>
    <t>https://community.secop.gov.co/Public/Tendering/OpportunityDetail/Index?noticeUID=CO1.NTC.6446128&amp;isFromPublicArea=True&amp;isModal=False</t>
  </si>
  <si>
    <t>031-2024</t>
  </si>
  <si>
    <t>CAROLINA RIVAS BUITRAGO</t>
  </si>
  <si>
    <t>1037602699</t>
  </si>
  <si>
    <t>“PRESTACIÓN DE SERVICIOS PROFESIONALES PARA EL DISEÑO, EJECUCIÓN Y SEGUIMIENTO DE ESTRATEGIAS PSICOSOCIALES Y DE ORIENTACIÓN EN EL MARCO DE LAS ACCIONES LIDERADAS POR LA SUBDIRECCIÓN DE PROYECTOS DE LA CORPORACIÓN GILBERTO ECHEVERRI MEJÍA”.</t>
  </si>
  <si>
    <t xml:space="preserve">https://community.secop.gov.co/Public/Tendering/OpportunityDetail/Index?noticeUID=CO1.NTC.6575485&amp;isFromPublicArea=True&amp;isModal=False
</t>
  </si>
  <si>
    <t>032-2024</t>
  </si>
  <si>
    <t>MARIANA GIRALDO DORIA</t>
  </si>
  <si>
    <t>1017269011</t>
  </si>
  <si>
    <t xml:space="preserve">https://community.secop.gov.co/Public/Tendering/OpportunityDetail/Index?noticeUID=CO1.NTC.6581430&amp;isFromPublicArea=True&amp;isModal=False
</t>
  </si>
  <si>
    <t>033-2024</t>
  </si>
  <si>
    <t>SILVANA ANDREA CASTAÑEDA ARBOLEDA</t>
  </si>
  <si>
    <t>1018347255</t>
  </si>
  <si>
    <t>Juliana Cardona Gómez</t>
  </si>
  <si>
    <t xml:space="preserve">https://community.secop.gov.co/Public/Tendering/OpportunityDetail/Index?noticeUID=CO1.NTC.6589754&amp;isFromPublicArea=True&amp;isModal=False
</t>
  </si>
  <si>
    <t>034-2024</t>
  </si>
  <si>
    <t>ANGELA MARIA ALVAREZ CASTRILLON</t>
  </si>
  <si>
    <t>43707406</t>
  </si>
  <si>
    <t xml:space="preserve">https://community.secop.gov.co/Public/Tendering/OpportunityDetail/Index?noticeUID=CO1.NTC.6595372&amp;isFromPublicArea=True&amp;isModal=False
</t>
  </si>
  <si>
    <t>035-2024</t>
  </si>
  <si>
    <t>DAJHANA JHOMARA BEDOYA TUBERQUIA</t>
  </si>
  <si>
    <t>1039466662</t>
  </si>
  <si>
    <t>Vanessa Hernández Ramírez</t>
  </si>
  <si>
    <t>Dulfay Enit Agudelo</t>
  </si>
  <si>
    <t xml:space="preserve">https://community.secop.gov.co/Public/Tendering/OpportunityDetail/Index?noticeUID=CO1.NTC.6595178&amp;isFromPublicArea=True&amp;isModal=False
</t>
  </si>
  <si>
    <t>036-2024</t>
  </si>
  <si>
    <t>ANGIE PAOLA RIOS ORTIZ</t>
  </si>
  <si>
    <t>1036961230</t>
  </si>
  <si>
    <t>29/08/2024</t>
  </si>
  <si>
    <t>$20.600.440</t>
  </si>
  <si>
    <t xml:space="preserve">https://community.secop.gov.co/Public/Tendering/OpportunityDetail/Index?noticeUID=CO1.NTC.6610598&amp;isFromPublicArea=True&amp;isModal=False
</t>
  </si>
  <si>
    <t>037-2024</t>
  </si>
  <si>
    <t>39389544</t>
  </si>
  <si>
    <t>$23.787.627</t>
  </si>
  <si>
    <t xml:space="preserve">https://community.secop.gov.co/Public/Tendering/OpportunityDetail/Index?noticeUID=CO1.NTC.6617772&amp;isFromPublicArea=True&amp;isModal=False
</t>
  </si>
  <si>
    <t>038-2024</t>
  </si>
  <si>
    <t>SANTIAGO LONDOÑO MORALES</t>
  </si>
  <si>
    <t>8100676</t>
  </si>
  <si>
    <t>16/09/2024</t>
  </si>
  <si>
    <t>$21.400.255</t>
  </si>
  <si>
    <t xml:space="preserve">https://community.secop.gov.co/Public/Tendering/OpportunityDetail/Index?noticeUID=CO1.NTC.6729706&amp;isFromPublicArea=True&amp;isModal=False
</t>
  </si>
  <si>
    <t>039-2024</t>
  </si>
  <si>
    <t>1.152.186.807</t>
  </si>
  <si>
    <t xml:space="preserve">LAURA ARIAS GALEANO </t>
  </si>
  <si>
    <t>“PRESTACIÓN DE SERVICIOS COMO TECNÓLOGO DE APOYO PARA LA GESTIÓN DE COMUNICACIONES DE LA CORPORACIÓN GILBERTO ECHEVERRI MEJÍA”.</t>
  </si>
  <si>
    <t>13/11/2024</t>
  </si>
  <si>
    <t>7.535.640</t>
  </si>
  <si>
    <t xml:space="preserve">https://community.secop.gov.co/Public/Tendering/OpportunityDetail/Index?noticeUID=CO1.NTC.7034541&amp;isFromPublicArea=True&amp;isModal=False
</t>
  </si>
  <si>
    <t>040-2024</t>
  </si>
  <si>
    <t>DARWIN QUINTANA MONSALVE</t>
  </si>
  <si>
    <t>1.036.603.250</t>
  </si>
  <si>
    <t xml:space="preserve">
WILTON CARO</t>
  </si>
  <si>
    <t>“PRESTACIÓN DE SERVICIOS DE APOYO PARA EL DESARROLLO DE ACTIVIDADES ADMINISTRATIVAS, OPERATIVAS, DE SEGUIMIENTO Y LOGÍSTICAS LIDERADAS DESDE LA SUBDIRECCIÓN DE PROYECTOS DE LA CORPORACIÓN GILBERTO ECHEVERRI MEJÍA”.</t>
  </si>
  <si>
    <t>5.893.260</t>
  </si>
  <si>
    <t xml:space="preserve">https://community.secop.gov.co/Public/Tendering/OpportunityDetail/Index?noticeUID=CO1.NTC.7035145&amp;isFromPublicArea=True&amp;isModal=False
</t>
  </si>
  <si>
    <t>041-2024</t>
  </si>
  <si>
    <t>JOHANA VELASQUEZ OSORIO</t>
  </si>
  <si>
    <t>1.036.781.901</t>
  </si>
  <si>
    <t>“PRESTAR LOS SERVICIOS PROFESIONALES AL COMPONENTE DE COMUNICACIONES EN EL MARCO DE LOS PROGRAMAS Y PROYECTOS DE LA CORPORACIÓN GILBERTO ECHEVERRI MEJÍA”.</t>
  </si>
  <si>
    <t>15/11/2024</t>
  </si>
  <si>
    <t>10.985.387</t>
  </si>
  <si>
    <t xml:space="preserve">https://community.secop.gov.co/Public/Tendering/OpportunityDetail/Index?noticeUID=CO1.NTC.7048171&amp;isFromPublicArea=True&amp;isModal=False
</t>
  </si>
  <si>
    <t>042-2024</t>
  </si>
  <si>
    <t>YADIRA EMILSEN HERNÁNDEZ RAMÍREZ</t>
  </si>
  <si>
    <t>32.144.904</t>
  </si>
  <si>
    <t>SANDRA SUGEY RIOS MONTOYA</t>
  </si>
  <si>
    <t>“PRESTACIÓN DE SERVICIOS DE APOYO PARA EL DESARROLLO DE ACTIVIDADES OPERATIVAS, TÉCNICAS Y ADMINISTRATIVAS, DE LA SUBDIRECCIÓN ADMINISTRATIVA Y FINANCIERA DE LA CORPORACIÓN GILBERTO ECHEVERRI MEJÍA”.</t>
  </si>
  <si>
    <t>18/11/2024</t>
  </si>
  <si>
    <t>4.702.400</t>
  </si>
  <si>
    <t xml:space="preserve">https://community.secop.gov.co/Public/Tendering/OpportunityDetail/Index?noticeUID=CO1.NTC.7054081&amp;isFromPublicArea=True&amp;isModal=False
</t>
  </si>
  <si>
    <t>044-2024</t>
  </si>
  <si>
    <t>DISTRIBUIDORA LA TIENDA DEL HOGAR S.A.S.</t>
  </si>
  <si>
    <t>900657817-5</t>
  </si>
  <si>
    <t xml:space="preserve"> SELECCIÓN DE MÍNIMA CUANTÍA No. 003 DE 2024</t>
  </si>
  <si>
    <t>“SUMINISTRO DE PAPELERIA, ELEMENTOS DE OFICINA, ASEO, CAFETERIA, BIENESTAR Y DEMÁS ELEMENTOS REQUERIDOS PARA EL CORRECTO FUNCIONAMIENTO DE LA CORPORACION GILBERTO ECHEVERRI MEJÍA”.</t>
  </si>
  <si>
    <t>28/11/2024</t>
  </si>
  <si>
    <t xml:space="preserve">https://community.secop.gov.co/Public/Tendering/OpportunityDetail/Index?noticeUID=CO1.NTC.7009961&amp;isFromPublicArea=True&amp;isModal=False
</t>
  </si>
  <si>
    <t>043-2024</t>
  </si>
  <si>
    <t>JARGU S A CORREDORES DE SEGUROS</t>
  </si>
  <si>
    <t>800.018.165-8</t>
  </si>
  <si>
    <t>CONCURSO DE MERITOS</t>
  </si>
  <si>
    <t>“SELECCIONAR UN CORREDOR DE SEGUROS LEGALMENTE CONSTITUIDO EN COLOMBIA, PARA QUE PRESTE SUS SERVICIOS PROFESIONALES DE ASESORÍA INTEGRAL EN LA INTERMEDIACIÓN, FORMULACIÓN, CONTRATACIÓN, ADMINISTRACIÓN Y MANEJO DEL PROGRAMA DE SEGUROS Y DE LAS PÓLIZAS QUE CUBREN LOS RIESGOS RELATIVOS A LOS BIENES E INTERESES ASEGURABLES DE LA CORPORACIÓN GILBERTO ECHEVERRI MEJÍA, ASÍ COMO AQUELLOS POR LOS CUALES SEA O FUERE LEGALMENTE RESPONSABLE”.</t>
  </si>
  <si>
    <t>24/12/2025</t>
  </si>
  <si>
    <t>0</t>
  </si>
  <si>
    <t xml:space="preserve">https://community.secop.gov.co/Public/Tendering/OpportunityDetail/Index?noticeUID=CO1.NTC.7025140&amp;isFromPublicArea=True&amp;isModal=False
</t>
  </si>
  <si>
    <t>045-2024</t>
  </si>
  <si>
    <t>1.036.961.230</t>
  </si>
  <si>
    <t>30/11/2024</t>
  </si>
  <si>
    <t xml:space="preserve">https://community.secop.gov.co/Public/Tendering/OpportunityDetail/Index?noticeUID=CO1.NTC.7133949&amp;isFromPublicArea=True&amp;isModal=False
</t>
  </si>
  <si>
    <t>046-2024</t>
  </si>
  <si>
    <t>JULIANA CARDONA GÓMEZ</t>
  </si>
  <si>
    <t>1.017.152.800</t>
  </si>
  <si>
    <t xml:space="preserve">https://community.secop.gov.co/Public/Tendering/OpportunityDetail/Index?noticeUID=CO1.NTC.7141366&amp;isFromPublicArea=True&amp;isModal=False
</t>
  </si>
  <si>
    <t>047-2024</t>
  </si>
  <si>
    <t>42.683.975</t>
  </si>
  <si>
    <t>“APOYAR A LA SUBDIRECCIÓN ADMINISTRATIVA Y FINANCIERA EN EL DESARROLLO DE LOS PROCEDIMIENTOS FINANACIEROS Y ADMINISTRAVOS QUE SE REQUIERAN, PARA LA GESTIÓN FINANCIERA DE LA CORPORACIÓN GILBERTO ECHEVERRI MEJÍA”.</t>
  </si>
  <si>
    <t xml:space="preserve">https://community.secop.gov.co/Public/Tendering/OpportunityDetail/Index?noticeUID=CO1.NTC.7151248&amp;isFromPublicArea=True&amp;isModal=False
</t>
  </si>
  <si>
    <t>CONV-001-2024</t>
  </si>
  <si>
    <t>LINA VILLA
WILTON CARO</t>
  </si>
  <si>
    <t>“AUNAR ESFUERZOS PARA LA EJECUCIÓN DEL PROGRAMA DE FORTALECIMIENTO EDUCATIVO - SEMESTRE CERO EN EL DEPARTAMENTO DE ANTIOQUIA”.</t>
  </si>
  <si>
    <t>23/04/2024</t>
  </si>
  <si>
    <t>30/10/2024</t>
  </si>
  <si>
    <t xml:space="preserve">https://community.secop.gov.co/Public/Tendering/OpportunityDetail/Index?noticeUID=CO1.NTC.6002284&amp;isFromPublicArea=True&amp;isModal=False
</t>
  </si>
  <si>
    <t>048-2024</t>
  </si>
  <si>
    <t>ASEGURADORA SOLIDARIA DE COLOMBIA ENTIDAD COOPERATIVA</t>
  </si>
  <si>
    <t>860.524.654-6</t>
  </si>
  <si>
    <t>SELECCIÓN ABREVIADA DE MENOR CUANTÍA</t>
  </si>
  <si>
    <t>“CONTRATAR LOS SEGUROS NECESARIOS PARA AMPARAR LOS BIENES E INTERESES ASEGURABLES DE LA CORPORACIÓN GILBERTO ECHEVERRI MEJÍA, ADEMÁS DE AQUELLOS QUE SE ENCUENTREN BAJO SU CUIDADO, TENENCIA O CONTROL Y SOBRE LOS CUALES SEA O LLEGARÉ A SER LEGALMENTE RESPONSABLE; ASÍ COMO CUALQUIERA OTRA PÓLIZA DE SEGUROS QUE REQUIERA LA ENTIDAD EN EL DESARROLLO DE SU ACTIVIDAD MISIONAL”</t>
  </si>
  <si>
    <t>24/12/2024</t>
  </si>
  <si>
    <t>$ 106.147.648</t>
  </si>
  <si>
    <t xml:space="preserve">https://community.secop.gov.co/Public/Tendering/OpportunityDetail/Index?noticeUID=CO1.NTC.7190454&amp;isFromPublicArea=True&amp;isModal=False
</t>
  </si>
  <si>
    <t>CONV-002-2024</t>
  </si>
  <si>
    <t xml:space="preserve">UNIVERSIDAD PONTIFICIA BOLIVARIANA </t>
  </si>
  <si>
    <t>890.902.922-6</t>
  </si>
  <si>
    <t>“AUNAR ESFUERZOS PARA LA ACTUALIZACIÓN DISCIPLINAR DE MAESTROS, EN EL MARCO DE LA EJECUCIÓN DEL PROGRAMA DE FORTALECIMIENTO EDUCATIVO SEMESTRE CERO EN EL DEPARTAMENTO DE ANTIOQUIA”.</t>
  </si>
  <si>
    <t>22/11/2024</t>
  </si>
  <si>
    <t>https://community.secop.gov.co/Public/Tendering/OpportunityDetail/Index?noticeUID=CO1.NTC.6297169&amp;isFromPublicArea=True&amp;isModal=False</t>
  </si>
  <si>
    <t>CONV-003-2024</t>
  </si>
  <si>
    <t>UNIVERSIDAD EAFIT</t>
  </si>
  <si>
    <t>890.901.389-5</t>
  </si>
  <si>
    <t>Paola Andrea Cañaveral</t>
  </si>
  <si>
    <t>“AUNAR ESFUERZOS PARA EL FORTALECIMIENTO Y DIAGNÓSTICO DE COMPETENCIAS EN TIC E INGLÉS DE MAESTROS DEL DEPARTAMENTO DE ANTIOQUIA EN EL MARCO DE LOS PROGRAMAS DE LA CORPORACIÓN GILBERTO ECHEVERRI MEJÍA”</t>
  </si>
  <si>
    <t>29/10/2024</t>
  </si>
  <si>
    <t>1.499.183.619</t>
  </si>
  <si>
    <t xml:space="preserve">https://community.secop.gov.co/Public/Tendering/OpportunityDetail/Index?noticeUID=CO1.NTC.6937744&amp;isFromPublicArea=True&amp;isModal=False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</si>
</sst>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4" formatCode="_-&quot;$&quot;\ * #,##0.00_-;\-&quot;$&quot;\ * #,##0.00_-;_-&quot;$&quot;\ * &quot;-&quot;??_-;_-@_-"/>
    <numFmt numFmtId="43" formatCode="_-* #,##0.00_-;\-* #,##0.00_-;_-* &quot;-&quot;??_-;_-@_-"/>
    <numFmt numFmtId="164" formatCode="&quot;$&quot;#,##0_);[Red]\(&quot;$&quot;#,##0\)"/>
    <numFmt numFmtId="166" formatCode="_(&quot;$&quot;* #,##0.00_);_(&quot;$&quot;* \(#,##0.00\);_(&quot;$&quot;* &quot;-&quot;??_);_(@_)"/>
    <numFmt numFmtId="167" formatCode="_-&quot;$&quot;\ * #,##0_-;\-&quot;$&quot;\ * #,##0_-;_-&quot;$&quot;\ * &quot;-&quot;??_-;_-@_-"/>
    <numFmt numFmtId="168" formatCode="&quot;$&quot;\ #,##0"/>
    <numFmt numFmtId="169" formatCode="&quot;$&quot;#,##0.00"/>
  </numFmts>
  <fonts count="30">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sz val="9"/>
      <color indexed="81"/>
      <name val="Tahoma"/>
      <family val="2"/>
    </font>
    <font>
      <b/>
      <sz val="9"/>
      <color indexed="81"/>
      <name val="Tahoma"/>
      <family val="2"/>
    </font>
    <font>
      <b/>
      <sz val="10"/>
      <color theme="1"/>
      <name val="Calibri"/>
      <family val="2"/>
      <scheme val="minor"/>
    </font>
    <font>
      <b/>
      <sz val="8"/>
      <color theme="1"/>
      <name val="Arial"/>
      <family val="2"/>
    </font>
    <font>
      <sz val="8"/>
      <color theme="1"/>
      <name val="Arial"/>
      <family val="2"/>
    </font>
    <font>
      <u/>
      <sz val="8"/>
      <color theme="10"/>
      <name val="Arial"/>
      <family val="2"/>
    </font>
    <font>
      <sz val="11"/>
      <color theme="1"/>
      <name val="Courier New"/>
      <family val="3"/>
    </font>
    <font>
      <sz val="10"/>
      <color theme="1"/>
      <name val="Courier New"/>
      <family val="3"/>
    </font>
    <font>
      <sz val="8"/>
      <color rgb="FFFF0000"/>
      <name val="Arial"/>
      <family val="2"/>
    </font>
    <font>
      <sz val="11"/>
      <name val="Calibri"/>
      <family val="2"/>
      <scheme val="minor"/>
    </font>
    <font>
      <sz val="10"/>
      <name val="Calibri"/>
      <family val="2"/>
      <scheme val="minor"/>
    </font>
    <font>
      <u/>
      <sz val="11"/>
      <name val="Calibri"/>
      <family val="2"/>
      <scheme val="minor"/>
    </font>
    <font>
      <sz val="10"/>
      <color indexed="8"/>
      <name val="Poppins Regular"/>
    </font>
    <font>
      <sz val="11"/>
      <color indexed="8"/>
      <name val="Calibri"/>
      <family val="2"/>
      <scheme val="minor"/>
    </font>
    <font>
      <sz val="11"/>
      <color rgb="FF000000"/>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FF0000"/>
      <name val="Calibri"/>
      <family val="2"/>
      <scheme val="minor"/>
    </font>
    <font>
      <sz val="10"/>
      <color rgb="FFFF0000"/>
      <name val="Poppins Regular"/>
    </font>
    <font>
      <u/>
      <sz val="11"/>
      <color rgb="FFFF0000"/>
      <name val="Calibri"/>
      <family val="2"/>
      <scheme val="minor"/>
    </font>
    <font>
      <sz val="11"/>
      <color rgb="FF000000"/>
      <name val="Calibri"/>
      <family val="2"/>
      <charset val="1"/>
    </font>
    <font>
      <u/>
      <sz val="11"/>
      <color rgb="FF00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9" tint="0.39997558519241921"/>
      </top>
      <bottom style="thin">
        <color theme="9"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95">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4" fontId="0" fillId="0" borderId="1" xfId="1" applyFont="1" applyBorder="1" applyAlignment="1">
      <alignment horizontal="center" vertical="center"/>
    </xf>
    <xf numFmtId="14"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0" borderId="1" xfId="0" applyFont="1" applyBorder="1" applyAlignment="1">
      <alignment horizontal="left" vertical="center" wrapText="1"/>
    </xf>
    <xf numFmtId="0" fontId="6" fillId="0" borderId="1" xfId="5" applyFont="1" applyBorder="1" applyAlignment="1">
      <alignment horizontal="left" vertical="center" wrapText="1"/>
    </xf>
    <xf numFmtId="0" fontId="5" fillId="0" borderId="1" xfId="0" applyFont="1" applyBorder="1" applyAlignment="1">
      <alignment horizontal="center" vertical="center"/>
    </xf>
    <xf numFmtId="0" fontId="6" fillId="0" borderId="1" xfId="5" applyFont="1" applyBorder="1" applyAlignment="1">
      <alignment horizontal="left" wrapText="1"/>
    </xf>
    <xf numFmtId="0" fontId="0" fillId="0" borderId="1" xfId="0" applyBorder="1" applyAlignment="1">
      <alignment horizontal="left" vertical="center" wrapText="1"/>
    </xf>
    <xf numFmtId="0" fontId="0" fillId="3" borderId="5" xfId="0" applyFill="1" applyBorder="1"/>
    <xf numFmtId="4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4" fillId="0" borderId="3" xfId="5" applyBorder="1" applyAlignment="1">
      <alignment vertical="center" wrapText="1"/>
    </xf>
    <xf numFmtId="0" fontId="4" fillId="0" borderId="4" xfId="5" applyBorder="1" applyAlignment="1">
      <alignment vertical="center" wrapText="1"/>
    </xf>
    <xf numFmtId="0" fontId="4" fillId="0" borderId="1" xfId="5" applyBorder="1" applyAlignment="1">
      <alignment horizontal="left" vertical="center" wrapText="1"/>
    </xf>
    <xf numFmtId="0" fontId="9" fillId="2" borderId="1" xfId="0" applyFont="1" applyFill="1" applyBorder="1" applyAlignment="1">
      <alignment horizontal="center" vertical="center" wrapText="1"/>
    </xf>
    <xf numFmtId="0" fontId="11" fillId="0" borderId="0" xfId="0" applyFont="1" applyAlignment="1">
      <alignment vertical="center" wrapText="1"/>
    </xf>
    <xf numFmtId="0" fontId="10" fillId="2" borderId="1" xfId="0" applyFont="1" applyFill="1" applyBorder="1" applyAlignment="1">
      <alignment horizontal="center" vertical="center" wrapText="1"/>
    </xf>
    <xf numFmtId="0" fontId="11" fillId="2" borderId="0" xfId="0" applyFont="1" applyFill="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44" fontId="11" fillId="0" borderId="1" xfId="1" applyFont="1" applyBorder="1" applyAlignment="1">
      <alignment vertical="center" wrapText="1"/>
    </xf>
    <xf numFmtId="44" fontId="11" fillId="0" borderId="1" xfId="1" applyFont="1" applyBorder="1" applyAlignment="1">
      <alignment horizontal="center" vertical="center" wrapText="1"/>
    </xf>
    <xf numFmtId="10" fontId="11" fillId="0" borderId="1" xfId="2" applyNumberFormat="1" applyFont="1" applyBorder="1" applyAlignment="1">
      <alignment horizontal="center" vertical="center" wrapText="1"/>
    </xf>
    <xf numFmtId="0" fontId="12" fillId="0" borderId="1" xfId="5"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44" fontId="11" fillId="0" borderId="1" xfId="1" applyFont="1" applyBorder="1" applyAlignment="1">
      <alignment vertical="center"/>
    </xf>
    <xf numFmtId="0" fontId="11" fillId="0" borderId="0" xfId="0" applyFont="1" applyAlignment="1">
      <alignment vertical="center"/>
    </xf>
    <xf numFmtId="44" fontId="11" fillId="0" borderId="1" xfId="0" applyNumberFormat="1" applyFont="1" applyBorder="1" applyAlignment="1">
      <alignment horizontal="center" vertical="center" wrapText="1"/>
    </xf>
    <xf numFmtId="44" fontId="11" fillId="0" borderId="0" xfId="0" applyNumberFormat="1" applyFont="1" applyAlignment="1">
      <alignment vertical="center" wrapText="1"/>
    </xf>
    <xf numFmtId="9" fontId="11" fillId="0" borderId="1" xfId="2" applyFont="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vertical="center"/>
    </xf>
    <xf numFmtId="14" fontId="11" fillId="4" borderId="1" xfId="0" applyNumberFormat="1" applyFont="1" applyFill="1" applyBorder="1" applyAlignment="1">
      <alignment horizontal="center" vertical="center"/>
    </xf>
    <xf numFmtId="44" fontId="11" fillId="4" borderId="1" xfId="1" applyFont="1" applyFill="1" applyBorder="1" applyAlignment="1">
      <alignment vertical="center"/>
    </xf>
    <xf numFmtId="44" fontId="11" fillId="4" borderId="1" xfId="1" applyFont="1" applyFill="1" applyBorder="1" applyAlignment="1">
      <alignment horizontal="center" vertical="center"/>
    </xf>
    <xf numFmtId="44" fontId="11" fillId="4" borderId="1" xfId="0" applyNumberFormat="1" applyFont="1" applyFill="1" applyBorder="1" applyAlignment="1">
      <alignment horizontal="center" vertical="center" wrapText="1"/>
    </xf>
    <xf numFmtId="9"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1" xfId="5" applyFont="1" applyFill="1" applyBorder="1" applyAlignment="1">
      <alignment vertical="center" wrapText="1"/>
    </xf>
    <xf numFmtId="44" fontId="11" fillId="0" borderId="1" xfId="1" applyFont="1" applyFill="1" applyBorder="1" applyAlignment="1">
      <alignment vertical="center" wrapText="1"/>
    </xf>
    <xf numFmtId="44" fontId="11" fillId="0" borderId="1" xfId="1" applyFont="1" applyFill="1" applyBorder="1" applyAlignment="1">
      <alignment horizontal="center" vertical="center" wrapText="1"/>
    </xf>
    <xf numFmtId="9" fontId="11" fillId="0" borderId="1" xfId="2" applyFont="1" applyFill="1" applyBorder="1" applyAlignment="1">
      <alignment horizontal="center" vertical="center" wrapText="1"/>
    </xf>
    <xf numFmtId="0" fontId="12" fillId="0" borderId="1" xfId="5" applyFont="1" applyFill="1" applyBorder="1" applyAlignment="1">
      <alignment vertical="center" wrapText="1"/>
    </xf>
    <xf numFmtId="14" fontId="11" fillId="4" borderId="1" xfId="0" applyNumberFormat="1" applyFont="1" applyFill="1" applyBorder="1" applyAlignment="1">
      <alignment horizontal="center" vertical="center" wrapText="1"/>
    </xf>
    <xf numFmtId="44" fontId="11" fillId="4" borderId="1" xfId="1" applyFont="1" applyFill="1" applyBorder="1" applyAlignment="1">
      <alignment vertical="center" wrapText="1"/>
    </xf>
    <xf numFmtId="44" fontId="11" fillId="4" borderId="1" xfId="1" applyFont="1" applyFill="1" applyBorder="1" applyAlignment="1">
      <alignment horizontal="center" vertical="center" wrapText="1"/>
    </xf>
    <xf numFmtId="0" fontId="4" fillId="4" borderId="1" xfId="5" applyFill="1" applyBorder="1" applyAlignment="1">
      <alignment vertical="center" wrapText="1"/>
    </xf>
    <xf numFmtId="0" fontId="11" fillId="4" borderId="1" xfId="0" applyFont="1" applyFill="1" applyBorder="1"/>
    <xf numFmtId="0" fontId="11" fillId="0" borderId="0" xfId="0" applyFont="1"/>
    <xf numFmtId="44" fontId="11" fillId="0" borderId="1" xfId="1" applyFont="1" applyBorder="1" applyAlignment="1">
      <alignment horizontal="center" vertical="center"/>
    </xf>
    <xf numFmtId="9" fontId="11" fillId="4" borderId="1" xfId="0" applyNumberFormat="1" applyFont="1" applyFill="1" applyBorder="1" applyAlignment="1">
      <alignment horizontal="center" vertical="center"/>
    </xf>
    <xf numFmtId="0" fontId="11" fillId="0" borderId="0" xfId="0" applyFont="1" applyAlignment="1">
      <alignment horizontal="center" vertical="center" wrapText="1"/>
    </xf>
    <xf numFmtId="0" fontId="10" fillId="2" borderId="1" xfId="0" applyFont="1" applyFill="1" applyBorder="1" applyAlignment="1">
      <alignment horizontal="center" vertical="center"/>
    </xf>
    <xf numFmtId="14" fontId="11" fillId="0" borderId="1" xfId="0" applyNumberFormat="1" applyFont="1" applyBorder="1" applyAlignment="1">
      <alignment vertical="center" wrapText="1"/>
    </xf>
    <xf numFmtId="0" fontId="11" fillId="0" borderId="5" xfId="0" applyFont="1" applyBorder="1" applyAlignment="1">
      <alignment vertical="center" wrapText="1"/>
    </xf>
    <xf numFmtId="9" fontId="11" fillId="0" borderId="1" xfId="0" applyNumberFormat="1" applyFont="1" applyBorder="1" applyAlignment="1">
      <alignment horizontal="center" vertical="center" wrapText="1"/>
    </xf>
    <xf numFmtId="14" fontId="11" fillId="4" borderId="1" xfId="0" applyNumberFormat="1" applyFont="1" applyFill="1" applyBorder="1" applyAlignment="1">
      <alignment vertical="center" wrapText="1"/>
    </xf>
    <xf numFmtId="9" fontId="11" fillId="4" borderId="1" xfId="0" applyNumberFormat="1" applyFont="1" applyFill="1" applyBorder="1" applyAlignment="1">
      <alignment horizontal="center" vertical="center" wrapText="1"/>
    </xf>
    <xf numFmtId="0" fontId="11" fillId="0" borderId="0" xfId="0" applyFont="1" applyAlignment="1">
      <alignment horizontal="center"/>
    </xf>
    <xf numFmtId="0" fontId="11" fillId="2" borderId="0" xfId="0" applyFont="1" applyFill="1"/>
    <xf numFmtId="44" fontId="11" fillId="0" borderId="0" xfId="0" applyNumberFormat="1" applyFont="1"/>
    <xf numFmtId="44" fontId="15" fillId="4" borderId="1" xfId="1" applyFont="1" applyFill="1" applyBorder="1" applyAlignment="1">
      <alignment vertical="center" wrapText="1"/>
    </xf>
    <xf numFmtId="0" fontId="4" fillId="4" borderId="1" xfId="5"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left" vertical="center" wrapText="1"/>
    </xf>
    <xf numFmtId="14" fontId="16" fillId="0" borderId="1" xfId="0" applyNumberFormat="1" applyFont="1" applyBorder="1" applyAlignment="1">
      <alignment horizontal="center" vertical="center"/>
    </xf>
    <xf numFmtId="44" fontId="16" fillId="0" borderId="1" xfId="1" applyFont="1" applyBorder="1" applyAlignment="1">
      <alignment horizontal="center" vertical="center"/>
    </xf>
    <xf numFmtId="0" fontId="17" fillId="0" borderId="1" xfId="0" applyFont="1" applyBorder="1" applyAlignment="1">
      <alignment horizontal="center" vertical="center"/>
    </xf>
    <xf numFmtId="0" fontId="16" fillId="0" borderId="0" xfId="0" applyFont="1"/>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44" fontId="16" fillId="0" borderId="1" xfId="1"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14" fontId="19" fillId="0" borderId="1" xfId="0" applyNumberFormat="1" applyFont="1" applyBorder="1" applyAlignment="1">
      <alignment horizontal="center" vertical="center" wrapText="1"/>
    </xf>
    <xf numFmtId="167" fontId="19" fillId="0" borderId="1" xfId="1" applyNumberFormat="1" applyFont="1" applyFill="1" applyBorder="1" applyAlignment="1">
      <alignment horizontal="center" vertical="center" wrapText="1"/>
    </xf>
    <xf numFmtId="167" fontId="0" fillId="0" borderId="1" xfId="1" applyNumberFormat="1" applyFont="1" applyBorder="1" applyAlignment="1">
      <alignment horizontal="center" vertical="center"/>
    </xf>
    <xf numFmtId="0" fontId="0" fillId="0" borderId="1" xfId="0" applyBorder="1"/>
    <xf numFmtId="14" fontId="0" fillId="0" borderId="1" xfId="0" applyNumberFormat="1" applyBorder="1"/>
    <xf numFmtId="167" fontId="19" fillId="0" borderId="1" xfId="4" applyNumberFormat="1" applyFont="1" applyBorder="1" applyAlignment="1">
      <alignment horizontal="center" vertical="center" wrapText="1"/>
    </xf>
    <xf numFmtId="167" fontId="19" fillId="0" borderId="1" xfId="4" applyNumberFormat="1" applyFont="1" applyFill="1" applyBorder="1" applyAlignment="1">
      <alignment horizontal="center" vertical="center" wrapText="1"/>
    </xf>
    <xf numFmtId="44" fontId="0" fillId="0" borderId="1" xfId="1"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4" fontId="0" fillId="0" borderId="3" xfId="1" applyFont="1" applyBorder="1" applyAlignment="1">
      <alignment horizontal="center" vertical="center"/>
    </xf>
    <xf numFmtId="9" fontId="0" fillId="0" borderId="3" xfId="2" applyFont="1" applyBorder="1" applyAlignment="1">
      <alignment horizontal="center" vertical="center"/>
    </xf>
    <xf numFmtId="0" fontId="6" fillId="0" borderId="3" xfId="5" applyFont="1" applyBorder="1" applyAlignment="1">
      <alignment horizontal="left" vertical="center" wrapText="1"/>
    </xf>
    <xf numFmtId="0" fontId="5" fillId="0" borderId="3"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vertical="center"/>
    </xf>
    <xf numFmtId="0" fontId="19" fillId="5" borderId="1" xfId="0"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167" fontId="19" fillId="5" borderId="1" xfId="1" applyNumberFormat="1" applyFont="1" applyFill="1" applyBorder="1" applyAlignment="1">
      <alignment horizontal="center" vertical="center" wrapText="1"/>
    </xf>
    <xf numFmtId="0" fontId="0" fillId="0" borderId="6" xfId="0" applyBorder="1" applyAlignment="1">
      <alignment horizontal="center" vertical="center"/>
    </xf>
    <xf numFmtId="0" fontId="16" fillId="0" borderId="6" xfId="0" applyFont="1" applyBorder="1" applyAlignment="1">
      <alignment horizontal="center" vertical="center"/>
    </xf>
    <xf numFmtId="0" fontId="19" fillId="0" borderId="6" xfId="0" applyFont="1" applyBorder="1" applyAlignment="1">
      <alignment horizontal="center" vertical="center" wrapText="1"/>
    </xf>
    <xf numFmtId="0" fontId="0" fillId="0" borderId="6" xfId="0" applyBorder="1"/>
    <xf numFmtId="0" fontId="4" fillId="0" borderId="7" xfId="5" applyNumberFormat="1" applyBorder="1" applyAlignment="1">
      <alignment vertical="top" wrapText="1"/>
    </xf>
    <xf numFmtId="0" fontId="18" fillId="0" borderId="7" xfId="5" applyNumberFormat="1" applyFont="1" applyBorder="1" applyAlignment="1">
      <alignment vertical="top" wrapText="1"/>
    </xf>
    <xf numFmtId="0" fontId="18" fillId="0" borderId="7" xfId="5" applyFont="1" applyBorder="1" applyAlignment="1">
      <alignment horizontal="center" vertical="center" wrapText="1"/>
    </xf>
    <xf numFmtId="0" fontId="18" fillId="0" borderId="7" xfId="5" applyFont="1" applyFill="1" applyBorder="1" applyAlignment="1">
      <alignment horizontal="center" vertical="center" wrapText="1"/>
    </xf>
    <xf numFmtId="0" fontId="0" fillId="0" borderId="7" xfId="0" applyBorder="1" applyAlignment="1">
      <alignment horizontal="center" vertical="center"/>
    </xf>
    <xf numFmtId="0" fontId="4" fillId="0" borderId="7" xfId="5"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xf>
    <xf numFmtId="0" fontId="0" fillId="0" borderId="10" xfId="0" applyBorder="1" applyAlignment="1">
      <alignment horizontal="center" vertical="center"/>
    </xf>
    <xf numFmtId="44" fontId="16" fillId="0" borderId="3" xfId="1" applyFont="1" applyBorder="1" applyAlignment="1">
      <alignment horizontal="center" vertical="center"/>
    </xf>
    <xf numFmtId="0" fontId="0" fillId="0" borderId="11" xfId="0" applyBorder="1" applyAlignment="1">
      <alignment horizontal="center" vertical="center"/>
    </xf>
    <xf numFmtId="0" fontId="0" fillId="0" borderId="11" xfId="0" applyBorder="1"/>
    <xf numFmtId="0" fontId="0" fillId="0" borderId="10" xfId="0" applyBorder="1"/>
    <xf numFmtId="0" fontId="0" fillId="0" borderId="7" xfId="0" applyBorder="1"/>
    <xf numFmtId="0" fontId="0" fillId="0" borderId="3" xfId="0" applyBorder="1"/>
    <xf numFmtId="0" fontId="0" fillId="0" borderId="8" xfId="0" applyBorder="1" applyAlignment="1">
      <alignment horizontal="center" vertical="center"/>
    </xf>
    <xf numFmtId="0" fontId="0" fillId="0" borderId="4" xfId="0" applyBorder="1" applyAlignment="1">
      <alignment horizontal="center" vertical="center"/>
    </xf>
    <xf numFmtId="14" fontId="2" fillId="2" borderId="4" xfId="0" applyNumberFormat="1" applyFont="1" applyFill="1" applyBorder="1" applyAlignment="1">
      <alignment horizontal="center" vertical="center"/>
    </xf>
    <xf numFmtId="14" fontId="0" fillId="0" borderId="3" xfId="0" applyNumberFormat="1" applyBorder="1"/>
    <xf numFmtId="14" fontId="0" fillId="0" borderId="0" xfId="0" applyNumberFormat="1"/>
    <xf numFmtId="44" fontId="0" fillId="7" borderId="1" xfId="1" applyFont="1" applyFill="1" applyBorder="1" applyAlignment="1">
      <alignment horizontal="center" vertical="center"/>
    </xf>
    <xf numFmtId="0" fontId="0" fillId="7" borderId="0" xfId="0" applyFill="1"/>
    <xf numFmtId="168" fontId="0" fillId="0" borderId="1" xfId="0" applyNumberFormat="1" applyBorder="1" applyAlignment="1">
      <alignment horizontal="center" vertical="center"/>
    </xf>
    <xf numFmtId="168" fontId="0" fillId="0" borderId="1" xfId="1" applyNumberFormat="1" applyFont="1" applyBorder="1" applyAlignment="1">
      <alignment horizontal="center" vertical="center"/>
    </xf>
    <xf numFmtId="168" fontId="0" fillId="0" borderId="1" xfId="0" applyNumberFormat="1" applyBorder="1"/>
    <xf numFmtId="168" fontId="0" fillId="0" borderId="3" xfId="0" applyNumberFormat="1" applyBorder="1"/>
    <xf numFmtId="168" fontId="0" fillId="0" borderId="0" xfId="0" applyNumberFormat="1"/>
    <xf numFmtId="49" fontId="2" fillId="2" borderId="4"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1" applyNumberFormat="1" applyFont="1" applyBorder="1" applyAlignment="1">
      <alignment horizontal="center" vertical="center"/>
    </xf>
    <xf numFmtId="49" fontId="0" fillId="0" borderId="1" xfId="0" applyNumberFormat="1" applyBorder="1"/>
    <xf numFmtId="49" fontId="0" fillId="0" borderId="3" xfId="0" applyNumberFormat="1" applyBorder="1"/>
    <xf numFmtId="49" fontId="0" fillId="0" borderId="0" xfId="0" applyNumberFormat="1"/>
    <xf numFmtId="167" fontId="0" fillId="7" borderId="1" xfId="1" applyNumberFormat="1" applyFont="1" applyFill="1" applyBorder="1" applyAlignment="1">
      <alignment horizontal="center" vertical="center"/>
    </xf>
    <xf numFmtId="9" fontId="0" fillId="7" borderId="1" xfId="2" applyFont="1" applyFill="1" applyBorder="1" applyAlignment="1">
      <alignment horizontal="center" vertical="center"/>
    </xf>
    <xf numFmtId="0" fontId="4" fillId="0" borderId="0" xfId="5" applyNumberFormat="1" applyAlignment="1">
      <alignment wrapText="1"/>
    </xf>
    <xf numFmtId="0" fontId="0" fillId="0" borderId="7" xfId="0" applyBorder="1" applyAlignment="1">
      <alignment horizontal="center" vertical="center" wrapText="1"/>
    </xf>
    <xf numFmtId="49" fontId="0" fillId="7" borderId="1" xfId="0" applyNumberFormat="1" applyFill="1" applyBorder="1" applyAlignment="1">
      <alignment horizontal="center" vertical="center"/>
    </xf>
    <xf numFmtId="168" fontId="0" fillId="7" borderId="1" xfId="0" applyNumberFormat="1" applyFill="1" applyBorder="1" applyAlignment="1">
      <alignment horizontal="center" vertical="center"/>
    </xf>
    <xf numFmtId="0" fontId="0" fillId="7" borderId="1" xfId="0" applyFill="1" applyBorder="1" applyAlignment="1">
      <alignment horizontal="center" vertical="center" wrapText="1"/>
    </xf>
    <xf numFmtId="0" fontId="0" fillId="7" borderId="14" xfId="0" applyFill="1" applyBorder="1" applyAlignment="1">
      <alignment horizontal="left" vertical="center" wrapText="1"/>
    </xf>
    <xf numFmtId="0" fontId="20" fillId="0" borderId="6" xfId="0" applyFont="1" applyBorder="1" applyAlignment="1">
      <alignment horizontal="center" vertical="center" wrapText="1"/>
    </xf>
    <xf numFmtId="0" fontId="20" fillId="0" borderId="1" xfId="0" applyFont="1" applyBorder="1" applyAlignment="1">
      <alignment horizontal="left" vertical="center" wrapText="1"/>
    </xf>
    <xf numFmtId="1" fontId="20" fillId="0" borderId="1" xfId="3"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9"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xf numFmtId="168" fontId="20" fillId="0" borderId="1" xfId="1" applyNumberFormat="1" applyFont="1" applyFill="1" applyBorder="1" applyAlignment="1">
      <alignment horizontal="center" vertical="center" wrapText="1"/>
    </xf>
    <xf numFmtId="0" fontId="21" fillId="0" borderId="1" xfId="0" applyFont="1" applyBorder="1" applyAlignment="1">
      <alignment wrapText="1"/>
    </xf>
    <xf numFmtId="0" fontId="21" fillId="0" borderId="4" xfId="0" applyFont="1" applyBorder="1" applyAlignment="1">
      <alignment wrapText="1"/>
    </xf>
    <xf numFmtId="0" fontId="21" fillId="0" borderId="1" xfId="0" applyFont="1" applyBorder="1" applyAlignment="1">
      <alignment horizontal="left" wrapText="1"/>
    </xf>
    <xf numFmtId="14" fontId="20" fillId="6" borderId="1" xfId="0" applyNumberFormat="1" applyFont="1" applyFill="1" applyBorder="1" applyAlignment="1">
      <alignment horizontal="center" vertical="center" wrapText="1"/>
    </xf>
    <xf numFmtId="0" fontId="21" fillId="0" borderId="7" xfId="0" applyFont="1" applyBorder="1" applyAlignment="1">
      <alignment horizontal="left" wrapText="1"/>
    </xf>
    <xf numFmtId="0" fontId="20" fillId="7" borderId="10" xfId="0" applyFont="1" applyFill="1" applyBorder="1" applyAlignment="1">
      <alignment horizontal="center" vertical="center" wrapText="1"/>
    </xf>
    <xf numFmtId="0" fontId="20" fillId="7" borderId="3" xfId="0" applyFont="1" applyFill="1" applyBorder="1" applyAlignment="1">
      <alignment horizontal="left" vertical="center" wrapText="1"/>
    </xf>
    <xf numFmtId="1" fontId="20" fillId="7" borderId="3" xfId="3" applyNumberFormat="1"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11" xfId="0" applyFont="1" applyFill="1" applyBorder="1" applyAlignment="1">
      <alignment horizontal="left" vertical="center" wrapText="1"/>
    </xf>
    <xf numFmtId="14" fontId="20" fillId="7" borderId="1" xfId="0" applyNumberFormat="1" applyFont="1" applyFill="1" applyBorder="1" applyAlignment="1">
      <alignment horizontal="center" vertical="center" wrapText="1"/>
    </xf>
    <xf numFmtId="168" fontId="20" fillId="7" borderId="1" xfId="1" applyNumberFormat="1"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12" xfId="0" applyFont="1" applyFill="1" applyBorder="1" applyAlignment="1">
      <alignment horizontal="left" vertical="center" wrapText="1"/>
    </xf>
    <xf numFmtId="1" fontId="20" fillId="7" borderId="12" xfId="3" applyNumberFormat="1" applyFont="1" applyFill="1" applyBorder="1" applyAlignment="1">
      <alignment horizontal="center" vertical="center" wrapText="1"/>
    </xf>
    <xf numFmtId="0" fontId="22" fillId="8" borderId="4" xfId="0" applyFont="1" applyFill="1" applyBorder="1" applyAlignment="1">
      <alignment horizontal="center" vertical="center"/>
    </xf>
    <xf numFmtId="1" fontId="20" fillId="0" borderId="1" xfId="3" applyNumberFormat="1" applyFont="1" applyFill="1" applyBorder="1" applyAlignment="1">
      <alignment horizontal="center" vertical="center" wrapText="1"/>
    </xf>
    <xf numFmtId="167" fontId="0" fillId="0" borderId="1" xfId="1" applyNumberFormat="1" applyFont="1" applyFill="1" applyBorder="1" applyAlignment="1">
      <alignment horizontal="center" vertical="center"/>
    </xf>
    <xf numFmtId="9" fontId="0" fillId="0" borderId="1" xfId="2" applyFont="1" applyFill="1" applyBorder="1" applyAlignment="1">
      <alignment horizontal="center" vertical="center"/>
    </xf>
    <xf numFmtId="0" fontId="4" fillId="0" borderId="7" xfId="5" applyFill="1" applyBorder="1" applyAlignment="1">
      <alignment horizontal="center" vertical="center" wrapText="1"/>
    </xf>
    <xf numFmtId="0" fontId="4" fillId="0" borderId="0" xfId="5" applyNumberFormat="1" applyFill="1" applyAlignment="1">
      <alignment wrapText="1"/>
    </xf>
    <xf numFmtId="0" fontId="21" fillId="0" borderId="1" xfId="0" applyFont="1" applyBorder="1" applyAlignment="1">
      <alignment vertical="center" wrapText="1"/>
    </xf>
    <xf numFmtId="169" fontId="0" fillId="0" borderId="1" xfId="1" applyNumberFormat="1" applyFont="1" applyBorder="1" applyAlignment="1">
      <alignment horizontal="center" vertical="center"/>
    </xf>
    <xf numFmtId="166" fontId="0" fillId="0" borderId="1" xfId="0" applyNumberFormat="1" applyBorder="1" applyAlignment="1">
      <alignment horizontal="center" vertical="center"/>
    </xf>
    <xf numFmtId="0" fontId="0" fillId="0" borderId="0" xfId="0" applyAlignment="1">
      <alignment vertical="center"/>
    </xf>
    <xf numFmtId="0" fontId="21" fillId="0" borderId="4" xfId="0" applyFont="1" applyBorder="1" applyAlignment="1">
      <alignment horizontal="center" vertical="center" wrapText="1"/>
    </xf>
    <xf numFmtId="0" fontId="21" fillId="10" borderId="4" xfId="0" applyFont="1" applyFill="1" applyBorder="1" applyAlignment="1">
      <alignment horizontal="center" vertical="center" wrapText="1"/>
    </xf>
    <xf numFmtId="0" fontId="0" fillId="0" borderId="0" xfId="0" applyAlignment="1">
      <alignment horizontal="center" vertical="center"/>
    </xf>
    <xf numFmtId="0" fontId="21" fillId="0" borderId="7" xfId="0" applyFont="1" applyBorder="1" applyAlignment="1">
      <alignment vertical="center" wrapText="1"/>
    </xf>
    <xf numFmtId="0" fontId="0" fillId="7" borderId="1" xfId="0" applyFill="1" applyBorder="1" applyAlignment="1">
      <alignment horizontal="left" vertic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0" xfId="0" applyAlignment="1">
      <alignment horizontal="left" wrapText="1"/>
    </xf>
    <xf numFmtId="168" fontId="0" fillId="0" borderId="1" xfId="1" applyNumberFormat="1" applyFont="1" applyFill="1" applyBorder="1" applyAlignment="1">
      <alignment horizontal="center" vertical="center"/>
    </xf>
    <xf numFmtId="0" fontId="20" fillId="0" borderId="4" xfId="0" applyFont="1" applyBorder="1" applyAlignment="1">
      <alignment horizontal="center" vertical="center" wrapText="1"/>
    </xf>
    <xf numFmtId="0" fontId="23" fillId="0" borderId="1" xfId="0" applyFont="1" applyBorder="1" applyAlignment="1">
      <alignment horizontal="left" vertical="center" wrapText="1"/>
    </xf>
    <xf numFmtId="169" fontId="0" fillId="0" borderId="1" xfId="1" applyNumberFormat="1" applyFont="1" applyFill="1" applyBorder="1" applyAlignment="1">
      <alignment horizontal="center" vertical="center"/>
    </xf>
    <xf numFmtId="0" fontId="24"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3" xfId="0" applyFont="1" applyBorder="1" applyAlignment="1">
      <alignment horizontal="left" vertical="center" wrapText="1"/>
    </xf>
    <xf numFmtId="1" fontId="20" fillId="0" borderId="3" xfId="3" applyNumberFormat="1"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1" fontId="20" fillId="0" borderId="12" xfId="3" applyNumberFormat="1" applyFont="1" applyFill="1" applyBorder="1" applyAlignment="1">
      <alignment horizontal="center" vertical="center" wrapText="1"/>
    </xf>
    <xf numFmtId="0" fontId="0" fillId="0" borderId="14" xfId="0" applyBorder="1" applyAlignment="1">
      <alignment horizontal="left" vertical="center" wrapText="1"/>
    </xf>
    <xf numFmtId="0" fontId="21" fillId="0" borderId="1" xfId="0" applyFont="1" applyBorder="1" applyAlignment="1">
      <alignment horizontal="center" vertical="center" wrapText="1"/>
    </xf>
    <xf numFmtId="0" fontId="4" fillId="0" borderId="0" xfId="5" applyNumberFormat="1" applyAlignment="1">
      <alignment vertical="center" wrapText="1"/>
    </xf>
    <xf numFmtId="0" fontId="4" fillId="7" borderId="0" xfId="5" applyNumberFormat="1" applyFill="1" applyAlignment="1">
      <alignment vertical="center" wrapText="1"/>
    </xf>
    <xf numFmtId="0" fontId="2" fillId="2" borderId="9" xfId="0" applyFont="1" applyFill="1" applyBorder="1" applyAlignment="1">
      <alignment vertical="center"/>
    </xf>
    <xf numFmtId="0" fontId="4" fillId="0" borderId="7" xfId="5" applyBorder="1" applyAlignment="1">
      <alignment vertical="center" wrapText="1"/>
    </xf>
    <xf numFmtId="0" fontId="0" fillId="0" borderId="7" xfId="0" applyBorder="1" applyAlignment="1">
      <alignment vertical="center" wrapText="1"/>
    </xf>
    <xf numFmtId="0" fontId="25" fillId="0" borderId="6"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1" fontId="25" fillId="0" borderId="1" xfId="3" applyNumberFormat="1" applyFont="1" applyBorder="1" applyAlignment="1">
      <alignment horizontal="center" vertical="center" wrapText="1"/>
    </xf>
    <xf numFmtId="0" fontId="25" fillId="0" borderId="7" xfId="0" applyFont="1" applyBorder="1" applyAlignment="1">
      <alignment horizontal="left" wrapText="1"/>
    </xf>
    <xf numFmtId="14" fontId="25" fillId="0" borderId="1" xfId="0" applyNumberFormat="1" applyFont="1" applyBorder="1" applyAlignment="1">
      <alignment horizontal="center" vertical="center" wrapText="1"/>
    </xf>
    <xf numFmtId="14" fontId="25" fillId="6" borderId="1" xfId="0" applyNumberFormat="1" applyFont="1" applyFill="1" applyBorder="1" applyAlignment="1">
      <alignment horizontal="center" vertical="center" wrapText="1"/>
    </xf>
    <xf numFmtId="168" fontId="25" fillId="0" borderId="1" xfId="1" applyNumberFormat="1" applyFont="1" applyFill="1" applyBorder="1" applyAlignment="1">
      <alignment horizontal="center" vertical="center" wrapText="1"/>
    </xf>
    <xf numFmtId="49" fontId="25" fillId="0" borderId="1" xfId="0" applyNumberFormat="1" applyFont="1" applyBorder="1" applyAlignment="1">
      <alignment horizontal="center" vertical="center"/>
    </xf>
    <xf numFmtId="168" fontId="25" fillId="0" borderId="1" xfId="0" applyNumberFormat="1" applyFont="1" applyBorder="1" applyAlignment="1">
      <alignment horizontal="center" vertical="center"/>
    </xf>
    <xf numFmtId="167" fontId="25" fillId="0" borderId="1" xfId="1" applyNumberFormat="1" applyFont="1" applyBorder="1" applyAlignment="1">
      <alignment horizontal="center" vertical="center"/>
    </xf>
    <xf numFmtId="44" fontId="25" fillId="0" borderId="1" xfId="1" applyFont="1" applyBorder="1" applyAlignment="1">
      <alignment horizontal="center" vertical="center"/>
    </xf>
    <xf numFmtId="9" fontId="25" fillId="0" borderId="1" xfId="2" applyFont="1" applyBorder="1" applyAlignment="1">
      <alignment horizontal="center" vertical="center"/>
    </xf>
    <xf numFmtId="0" fontId="25" fillId="0" borderId="7" xfId="0" applyFont="1" applyBorder="1" applyAlignment="1">
      <alignment horizontal="center" vertical="center" wrapText="1"/>
    </xf>
    <xf numFmtId="0" fontId="25" fillId="0" borderId="0" xfId="0" applyFont="1"/>
    <xf numFmtId="0" fontId="25" fillId="0" borderId="1" xfId="0" applyFont="1" applyBorder="1" applyAlignment="1">
      <alignment horizontal="left" wrapText="1"/>
    </xf>
    <xf numFmtId="0" fontId="26" fillId="0" borderId="6"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wrapText="1"/>
    </xf>
    <xf numFmtId="14" fontId="25" fillId="0" borderId="1" xfId="0" applyNumberFormat="1" applyFont="1" applyBorder="1" applyAlignment="1">
      <alignment horizontal="center" vertical="center"/>
    </xf>
    <xf numFmtId="167" fontId="26" fillId="0" borderId="1" xfId="4" applyNumberFormat="1" applyFont="1" applyBorder="1" applyAlignment="1">
      <alignment horizontal="center" vertical="center" wrapText="1"/>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7" fillId="0" borderId="7" xfId="5" applyFont="1" applyBorder="1" applyAlignment="1">
      <alignment horizontal="center" vertical="center" wrapText="1"/>
    </xf>
    <xf numFmtId="0" fontId="4" fillId="0" borderId="0" xfId="5" applyAlignment="1">
      <alignment vertical="center" wrapText="1"/>
    </xf>
    <xf numFmtId="0" fontId="4" fillId="0" borderId="0" xfId="5" applyAlignment="1">
      <alignment wrapText="1"/>
    </xf>
    <xf numFmtId="164" fontId="28" fillId="0" borderId="0" xfId="0" applyNumberFormat="1" applyFont="1" applyAlignment="1">
      <alignment horizontal="center" vertical="center"/>
    </xf>
    <xf numFmtId="0" fontId="21" fillId="0" borderId="1" xfId="0" applyFont="1" applyBorder="1" applyAlignment="1">
      <alignment horizontal="center" wrapText="1"/>
    </xf>
    <xf numFmtId="0" fontId="21" fillId="0" borderId="4" xfId="0" applyFont="1" applyBorder="1" applyAlignment="1">
      <alignment horizontal="center" wrapText="1"/>
    </xf>
    <xf numFmtId="0" fontId="0" fillId="0" borderId="1" xfId="0" applyBorder="1" applyAlignment="1">
      <alignment horizontal="center"/>
    </xf>
    <xf numFmtId="0" fontId="0" fillId="0" borderId="3" xfId="0" applyBorder="1" applyAlignment="1">
      <alignment horizontal="center"/>
    </xf>
    <xf numFmtId="49" fontId="2" fillId="2" borderId="4" xfId="0" applyNumberFormat="1" applyFont="1" applyFill="1" applyBorder="1" applyAlignment="1">
      <alignment horizontal="center" vertical="center" wrapText="1"/>
    </xf>
    <xf numFmtId="49" fontId="20" fillId="0" borderId="1" xfId="3" applyNumberFormat="1" applyFont="1" applyFill="1" applyBorder="1" applyAlignment="1">
      <alignment horizontal="center" vertical="center" wrapText="1"/>
    </xf>
    <xf numFmtId="49" fontId="20" fillId="0" borderId="3" xfId="3" applyNumberFormat="1" applyFont="1" applyFill="1" applyBorder="1" applyAlignment="1">
      <alignment horizontal="center" vertical="center" wrapText="1"/>
    </xf>
    <xf numFmtId="49" fontId="20" fillId="0" borderId="12" xfId="3" applyNumberFormat="1" applyFont="1" applyFill="1" applyBorder="1" applyAlignment="1">
      <alignment horizontal="center" vertical="center" wrapText="1"/>
    </xf>
    <xf numFmtId="49" fontId="0" fillId="0" borderId="4" xfId="0" applyNumberFormat="1" applyBorder="1" applyAlignment="1">
      <alignment horizontal="center" vertical="center"/>
    </xf>
    <xf numFmtId="0" fontId="20"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25" fillId="10" borderId="1"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0" fillId="7" borderId="7" xfId="0" applyFill="1" applyBorder="1" applyAlignment="1">
      <alignment horizontal="center" vertical="center" wrapText="1"/>
    </xf>
    <xf numFmtId="167" fontId="0" fillId="0" borderId="0" xfId="0" applyNumberFormat="1"/>
    <xf numFmtId="0" fontId="20" fillId="0" borderId="8" xfId="0" applyFont="1" applyBorder="1" applyAlignment="1">
      <alignment horizontal="center" vertical="center" wrapText="1"/>
    </xf>
    <xf numFmtId="0" fontId="20" fillId="0" borderId="4" xfId="0" applyFont="1" applyBorder="1" applyAlignment="1">
      <alignment horizontal="left" vertical="center" wrapText="1"/>
    </xf>
    <xf numFmtId="49" fontId="20" fillId="0" borderId="4" xfId="3" applyNumberFormat="1" applyFont="1" applyFill="1" applyBorder="1" applyAlignment="1">
      <alignment horizontal="center" vertical="center" wrapText="1"/>
    </xf>
    <xf numFmtId="1" fontId="20" fillId="0" borderId="4" xfId="3" applyNumberFormat="1"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14" fontId="20" fillId="0" borderId="4" xfId="0" applyNumberFormat="1" applyFont="1" applyBorder="1" applyAlignment="1">
      <alignment horizontal="center" vertical="center" wrapText="1"/>
    </xf>
    <xf numFmtId="168" fontId="20" fillId="0" borderId="4" xfId="1" applyNumberFormat="1" applyFont="1" applyFill="1" applyBorder="1" applyAlignment="1">
      <alignment horizontal="center" vertical="center" wrapText="1"/>
    </xf>
    <xf numFmtId="168" fontId="0" fillId="0" borderId="4" xfId="0" applyNumberFormat="1" applyBorder="1" applyAlignment="1">
      <alignment horizontal="center" vertical="center"/>
    </xf>
    <xf numFmtId="167" fontId="0" fillId="0" borderId="4" xfId="1" applyNumberFormat="1" applyFont="1" applyFill="1" applyBorder="1" applyAlignment="1">
      <alignment horizontal="center" vertical="center"/>
    </xf>
    <xf numFmtId="44" fontId="0" fillId="0" borderId="4" xfId="1" applyFont="1" applyFill="1" applyBorder="1" applyAlignment="1">
      <alignment horizontal="center" vertical="center"/>
    </xf>
    <xf numFmtId="9" fontId="0" fillId="0" borderId="4" xfId="2" applyFon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1" xfId="0" applyBorder="1" applyAlignment="1">
      <alignment wrapText="1"/>
    </xf>
    <xf numFmtId="6" fontId="0" fillId="0" borderId="1" xfId="0" applyNumberFormat="1" applyBorder="1" applyAlignment="1">
      <alignment horizontal="center" vertical="center"/>
    </xf>
    <xf numFmtId="0" fontId="4" fillId="0" borderId="7" xfId="5" applyNumberFormat="1" applyFill="1" applyBorder="1" applyAlignment="1">
      <alignment wrapText="1"/>
    </xf>
    <xf numFmtId="0" fontId="4" fillId="0" borderId="7" xfId="6" applyFill="1" applyBorder="1" applyAlignment="1">
      <alignment horizontal="center" vertical="center" wrapText="1"/>
    </xf>
    <xf numFmtId="0" fontId="4" fillId="0" borderId="0" xfId="6" applyAlignment="1">
      <alignment wrapText="1"/>
    </xf>
    <xf numFmtId="0" fontId="4" fillId="0" borderId="7" xfId="6" applyBorder="1" applyAlignment="1">
      <alignment horizontal="center" vertical="center" wrapText="1"/>
    </xf>
    <xf numFmtId="0" fontId="4" fillId="0" borderId="0" xfId="6" applyNumberFormat="1" applyFill="1" applyAlignment="1">
      <alignment wrapText="1"/>
    </xf>
    <xf numFmtId="0" fontId="29" fillId="0" borderId="0" xfId="6" applyNumberFormat="1" applyFont="1" applyFill="1" applyAlignment="1">
      <alignment wrapText="1"/>
    </xf>
    <xf numFmtId="0" fontId="29" fillId="0" borderId="0" xfId="5" applyFont="1" applyAlignment="1">
      <alignment wrapText="1"/>
    </xf>
    <xf numFmtId="0" fontId="0" fillId="0" borderId="7" xfId="0" applyBorder="1" applyAlignment="1">
      <alignment wrapText="1"/>
    </xf>
    <xf numFmtId="0" fontId="4" fillId="0" borderId="7" xfId="6" applyBorder="1" applyAlignment="1">
      <alignment wrapText="1"/>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10"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xf>
    <xf numFmtId="0" fontId="1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cellXfs>
  <cellStyles count="7">
    <cellStyle name="Hipervínculo" xfId="5" builtinId="8"/>
    <cellStyle name="Hyperlink" xfId="6" xr:uid="{00000000-000B-0000-0000-000008000000}"/>
    <cellStyle name="Millares" xfId="3" builtinId="3"/>
    <cellStyle name="Moneda" xfId="1" builtinId="4"/>
    <cellStyle name="Moneda 2" xfId="4" xr:uid="{5974C1F1-86FC-4546-A216-57ED72DEA1C8}"/>
    <cellStyle name="Normal" xfId="0" builtinId="0"/>
    <cellStyle name="Porcentaje" xfId="2" builtinId="5"/>
  </cellStyles>
  <dxfs count="78">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quot;$&quot;\ #,##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border diagonalUp="0" diagonalDown="0" outline="0">
        <left style="thin">
          <color indexed="64"/>
        </left>
        <right style="thin">
          <color indexed="64"/>
        </right>
        <top style="thin">
          <color indexed="64"/>
        </top>
        <bottom style="thin">
          <color indexed="64"/>
        </bottom>
      </border>
    </dxf>
    <dxf>
      <numFmt numFmtId="168" formatCode="&quot;$&quot;\ #,##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border diagonalUp="0" diagonalDown="0">
        <left style="thin">
          <color indexed="64"/>
        </left>
        <right style="thin">
          <color indexed="64"/>
        </right>
        <top style="thin">
          <color indexed="64"/>
        </top>
        <bottom style="thin">
          <color indexed="64"/>
        </bottom>
        <vertical/>
        <horizontal/>
      </border>
    </dxf>
    <dxf>
      <numFmt numFmtId="19" formatCode="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0" formatCode="m/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numFmt numFmtId="30" formatCode="@"/>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wrapText="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8" formatCode="&quot;$&quot;\ #,##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border diagonalUp="0" diagonalDown="0" outline="0">
        <left style="thin">
          <color indexed="64"/>
        </left>
        <right style="thin">
          <color indexed="64"/>
        </right>
        <top style="thin">
          <color indexed="64"/>
        </top>
        <bottom style="thin">
          <color indexed="64"/>
        </bottom>
      </border>
    </dxf>
    <dxf>
      <numFmt numFmtId="168" formatCode="&quot;$&quot;\ #,##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border diagonalUp="0" diagonalDown="0">
        <left style="thin">
          <color indexed="64"/>
        </left>
        <right style="thin">
          <color indexed="64"/>
        </right>
        <top style="thin">
          <color indexed="64"/>
        </top>
        <bottom style="thin">
          <color indexed="64"/>
        </bottom>
        <vertical/>
        <horizontal/>
      </border>
    </dxf>
    <dxf>
      <numFmt numFmtId="19" formatCode="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AE3946-DF2F-429C-84F0-1266800CE633}" name="Tabla1" displayName="Tabla1" ref="A2:Q59" totalsRowShown="0" headerRowDxfId="77" dataDxfId="75" headerRowBorderDxfId="76" tableBorderDxfId="74" totalsRowBorderDxfId="73">
  <autoFilter ref="A2:Q59" xr:uid="{3C3D96D8-5ABA-43A3-83CE-206690BC4AC6}">
    <filterColumn colId="1">
      <filters>
        <filter val="MUNICIPIO DE GUATAPE"/>
        <filter val="MUNICIPIO DE RIONEGRO"/>
        <filter val="MUNICIPIO DE YARUMAL"/>
        <filter val="UNE EPM TELECOMUNICACIONES SA"/>
      </filters>
    </filterColumn>
  </autoFilter>
  <tableColumns count="17">
    <tableColumn id="1" xr3:uid="{C12D1EFC-1CB9-4AA6-A677-3005E21BB516}" name="NUMERO DE CONTRATO" dataDxfId="72"/>
    <tableColumn id="2" xr3:uid="{FE0535A8-3C95-483E-BC3B-DF974DEA9CF4}" name="CONTRATISTA" dataDxfId="71"/>
    <tableColumn id="3" xr3:uid="{04CF52A5-0BA0-49FA-A156-7A015BE2A868}" name="NIT/CC" dataDxfId="70"/>
    <tableColumn id="4" xr3:uid="{CB7743B9-923D-4D10-8E71-F9FC9F227957}" name="TIPO CONTRATO" dataDxfId="69"/>
    <tableColumn id="5" xr3:uid="{62DC7A45-3B19-4CDD-9067-3B351AF584FB}" name="OBJETO CONTRACTUAL" dataDxfId="68"/>
    <tableColumn id="6" xr3:uid="{07E0814B-6C69-43B9-AF19-B18818A71008}" name="FECHA INICIO" dataDxfId="67"/>
    <tableColumn id="7" xr3:uid="{00B0D20E-13FC-40EF-A49D-FA349ACECE3A}" name="FECHA FIN" dataDxfId="66"/>
    <tableColumn id="8" xr3:uid="{DE43CE4B-15DD-4606-835F-5DFDF46C954B}" name="VALOR INICIAL" dataDxfId="65"/>
    <tableColumn id="9" xr3:uid="{54CE34E7-E607-4CC3-ABAD-BC93EB3076C4}" name="OTRO SI/ADICION" dataDxfId="64"/>
    <tableColumn id="10" xr3:uid="{D3B7C562-C972-4EA9-AA48-411B59536F2D}" name="VALOR ADICION" dataDxfId="63"/>
    <tableColumn id="11" xr3:uid="{5954CCC3-8DC7-441B-B353-F5D5B29EDFFE}" name="VALOR TOTAL" dataDxfId="62"/>
    <tableColumn id="12" xr3:uid="{CEC4DC27-E6FB-45DB-906E-BC945A0B9A08}" name="TOTAL DESEMBOLSADO" dataDxfId="61"/>
    <tableColumn id="13" xr3:uid="{64E41E64-AD3B-4050-850C-89B3F4874920}" name="PENDIENTE DESEMBOLSAR" dataDxfId="60"/>
    <tableColumn id="14" xr3:uid="{1ADC78F7-697C-4AA3-91C7-3D507CC24060}" name="% EJECUTADO" dataDxfId="59"/>
    <tableColumn id="15" xr3:uid="{35B530DA-A9F1-4BC1-A02E-5AD7819CF7A9}" name="ESTADO" dataDxfId="58"/>
    <tableColumn id="16" xr3:uid="{8F329780-EAD8-4A5B-B33A-9F4D6D9CCB46}" name="OBSERVACION" dataDxfId="57"/>
    <tableColumn id="17" xr3:uid="{140D4A2F-59AE-41F2-A901-D4A980620583}" name="ENLACE SECOP" dataDxfId="5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002DE3-7AB1-4D03-A0A6-F9DAC11F4E26}" name="Tabla2" displayName="Tabla2" ref="A2:X129" totalsRowShown="0" headerRowDxfId="55" headerRowBorderDxfId="54" tableBorderDxfId="53" totalsRowBorderDxfId="52">
  <autoFilter ref="A2:X129" xr:uid="{5B002DE3-7AB1-4D03-A0A6-F9DAC11F4E26}">
    <filterColumn colId="11">
      <filters>
        <dateGroupItem year="2023" month="4" dateTimeGrouping="month"/>
        <dateGroupItem year="2023" month="5" dateTimeGrouping="month"/>
        <dateGroupItem year="2023" month="6" dateTimeGrouping="month"/>
      </filters>
    </filterColumn>
  </autoFilter>
  <tableColumns count="24">
    <tableColumn id="1" xr3:uid="{7AD40BAC-1140-4B77-97A6-39A8BCE9A3B7}" name="CONTRATO" dataDxfId="51"/>
    <tableColumn id="2" xr3:uid="{82725275-3850-4D1B-987D-B079715146CD}" name="CONTRATISTA" dataDxfId="50"/>
    <tableColumn id="24" xr3:uid="{9AE0A376-AA1A-4136-AEBA-6AB49F23AEE5}" name="TIPO_x000a_DOC" dataDxfId="49"/>
    <tableColumn id="3" xr3:uid="{F6C90B74-543A-4B8F-9BE0-67C0B9263838}" name="NUMERO_x000a_DOCUMENTO" dataDxfId="48"/>
    <tableColumn id="23" xr3:uid="{5E7C5060-D583-4F13-8DFF-E375C2BBDAD5}" name="MODALIDAD" dataDxfId="47"/>
    <tableColumn id="4" xr3:uid="{C1C7A3B5-7D42-430E-B78C-91D133914CCA}" name="TIPO CONTRATO" dataDxfId="46"/>
    <tableColumn id="20" xr3:uid="{20E45F5B-5BD2-43F1-8A71-BBE58E62F8BE}" name="SUPERVISOR" dataDxfId="45"/>
    <tableColumn id="19" xr3:uid="{19327A15-D564-442B-97DE-DFAC491755E7}" name="APOYO / SUP TEMPORAL" dataDxfId="44"/>
    <tableColumn id="5" xr3:uid="{4FBD1CF0-B944-4730-B5A6-91FBB5A0AF7E}" name="OBJETO CONTRACTUAL" dataDxfId="43"/>
    <tableColumn id="22" xr3:uid="{05C019A1-F2C6-42E6-9A78-B2C4DA0A70CF}" name="CDP" dataDxfId="42"/>
    <tableColumn id="21" xr3:uid="{D174276E-58A7-485C-ACE3-58A2FBF3F6AE}" name="RPC" dataDxfId="41"/>
    <tableColumn id="6" xr3:uid="{BE28AD9C-518F-4839-A910-2B607420BCE4}" name="FECHA INICIO" dataDxfId="40"/>
    <tableColumn id="7" xr3:uid="{3E052F08-9315-41AD-8931-5CB43D0D649D}" name="FECHA FIN" dataDxfId="39"/>
    <tableColumn id="18" xr3:uid="{E8E39ADA-C2D2-47A6-855B-7B861508C21F}" name="PRÓRROGA" dataDxfId="38"/>
    <tableColumn id="8" xr3:uid="{B31B917E-1604-4CD0-B490-2A0F666217AA}" name="VALOR INICIAL" dataDxfId="37"/>
    <tableColumn id="9" xr3:uid="{CDD8BC9B-7C1D-466D-A0BF-7E135BC2484B}" name="OTRO SI_x000a_ADICION" dataDxfId="36"/>
    <tableColumn id="10" xr3:uid="{20F78766-1893-40DB-9742-B7208B9CA683}" name="VALOR ADICION_x000a_ACUMULADO" dataDxfId="35"/>
    <tableColumn id="11" xr3:uid="{8FB4C570-3FCD-4750-BCE7-11FFBB0AA613}" name="VALOR TOTAL" dataDxfId="34"/>
    <tableColumn id="12" xr3:uid="{9AD4402C-8BEF-4288-8678-D911D8A0A48F}" name="TOTAL DESEMBOLSADO" dataDxfId="33"/>
    <tableColumn id="13" xr3:uid="{A42EBD3C-629A-435B-ACA3-E4F0EDEE20F0}" name="PENDIENTE DESEMBOLSAR" dataDxfId="32"/>
    <tableColumn id="14" xr3:uid="{D5DC1520-54B4-4C91-BEC3-D5CC11468AEA}" name="% EJECUTADO" dataDxfId="31"/>
    <tableColumn id="15" xr3:uid="{583AE784-DD6A-4A7D-821F-8FE7630F2A46}" name="ESTADO" dataDxfId="30"/>
    <tableColumn id="16" xr3:uid="{6758FD39-BDA2-4542-85B5-4F4E6B423100}" name="OBSERVACION" dataDxfId="29"/>
    <tableColumn id="17" xr3:uid="{4D77EA75-DC42-477F-8BA2-8838EC2E4222}" name="ENLACE SECOP" dataDxfId="2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558749-45F6-4FF7-B98E-ABB00950856E}" name="Tabla24" displayName="Tabla24" ref="A2:X153" totalsRowShown="0" headerRowDxfId="27" headerRowBorderDxfId="26" tableBorderDxfId="25" totalsRowBorderDxfId="24">
  <autoFilter ref="A2:X153" xr:uid="{5B002DE3-7AB1-4D03-A0A6-F9DAC11F4E26}"/>
  <tableColumns count="24">
    <tableColumn id="1" xr3:uid="{9A70D009-8EC3-4F42-B577-DE6F412CAEA8}" name="CONTRATO" dataDxfId="23"/>
    <tableColumn id="2" xr3:uid="{CCAF2B5D-23AA-485A-BD4A-80165FEDA587}" name="CONTRATISTA" dataDxfId="22"/>
    <tableColumn id="24" xr3:uid="{25A8A84A-8F73-48B0-AAB1-8E7C6B0A58B2}" name="TIPO_x000a_DOC" dataDxfId="21"/>
    <tableColumn id="3" xr3:uid="{6F04381B-96E5-464B-BF6A-C673AC75BAF1}" name="NUMERO_x000a_DOCUMENTO" dataDxfId="20"/>
    <tableColumn id="23" xr3:uid="{DC3F8D6B-982B-4F02-BD4F-AE549132C83B}" name="MODALIDAD" dataDxfId="19"/>
    <tableColumn id="4" xr3:uid="{345ABE1F-9D2F-411E-8A9F-5C3D08D6731F}" name="TIPO CONTRATO" dataDxfId="18"/>
    <tableColumn id="20" xr3:uid="{BB21867B-6A87-49A2-875F-73947BAC55FE}" name="SUPERVISOR" dataDxfId="17"/>
    <tableColumn id="19" xr3:uid="{0CD13921-F07C-43E5-817B-95E8B8BD5D9D}" name="APOYO / SUP TEMPORAL" dataDxfId="16"/>
    <tableColumn id="5" xr3:uid="{5138FD9C-AAE8-447E-B4FD-B2CFCEE855B6}" name="OBJETO CONTRACTUAL" dataDxfId="15"/>
    <tableColumn id="22" xr3:uid="{DBF6A653-35CF-4461-A251-A2A2D8874B2E}" name="CDP" dataDxfId="14"/>
    <tableColumn id="21" xr3:uid="{C91A14F4-F937-4B76-9101-CC55A258DD24}" name="RPC" dataDxfId="13"/>
    <tableColumn id="6" xr3:uid="{3F5BD61B-9ABC-43A0-8044-CF8B0EB77742}" name="FECHA INICIO" dataDxfId="12"/>
    <tableColumn id="7" xr3:uid="{A1023855-0960-4AC3-A060-77D343225C39}" name="FECHA FIN" dataDxfId="11"/>
    <tableColumn id="18" xr3:uid="{444AF658-0E80-4FF2-9E78-4EE75ACBEA05}" name="PRÓRROGA" dataDxfId="10"/>
    <tableColumn id="8" xr3:uid="{C9639217-D610-4CFA-843C-4AC63C0253B1}" name="VALOR INICIAL" dataDxfId="9"/>
    <tableColumn id="9" xr3:uid="{662EAEC5-1162-428B-8A5A-E1EF39FC9BA8}" name="OTRO SI/ADICION" dataDxfId="8"/>
    <tableColumn id="10" xr3:uid="{A523B554-9566-4D04-A2B7-C8E0DEC780D0}" name="VALOR ADICION ACUMULADO" dataDxfId="7"/>
    <tableColumn id="11" xr3:uid="{748A3924-F651-4B8A-BAE7-97D8B8D42E4E}" name="VALOR TOTAL" dataDxfId="6"/>
    <tableColumn id="12" xr3:uid="{19591990-F322-40EC-8DD6-044D92C3A71C}" name="TOTAL DESEMBOLSADO" dataDxfId="5"/>
    <tableColumn id="13" xr3:uid="{5C0CE1D2-3E19-4019-85DD-2C96A66D3609}" name="PENDIENTE DESEMBOLSAR" dataDxfId="4"/>
    <tableColumn id="14" xr3:uid="{DFFE5FEE-A5C7-4DF0-AC2E-5A11D2DF3D44}" name="% EJECUTADO" dataDxfId="3"/>
    <tableColumn id="15" xr3:uid="{AE1B0269-B29D-4FA3-9FF8-787C707DD64E}" name="ESTADO" dataDxfId="2"/>
    <tableColumn id="16" xr3:uid="{F4C1E961-21A9-42BD-8701-D49535DDC14A}" name="OBSERVACION" dataDxfId="1"/>
    <tableColumn id="17" xr3:uid="{F2D3ACA2-9473-4BD1-AA70-A57F316A1801}" name="ENLACE SECOP" dataDxfId="0"/>
  </tableColumns>
  <tableStyleInfo name="TableStyleLight1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050037&amp;isFromPublicArea=True&amp;isModal=true&amp;asPopupView=true" TargetMode="External"/><Relationship Id="rId18" Type="http://schemas.openxmlformats.org/officeDocument/2006/relationships/hyperlink" Target="https://community.secop.gov.co/Public/Tendering/OpportunityDetail/Index?noticeUID=CO1.NTC.4151302&amp;isFromPublicArea=True&amp;isModal=true&amp;asPopupView=true" TargetMode="External"/><Relationship Id="rId26" Type="http://schemas.openxmlformats.org/officeDocument/2006/relationships/hyperlink" Target="https://www.secop.gov.co/CO1ContractsManagement/Tendering/ProcurementContractEdit/View?docUniqueIdentifier=CO1.PCCNTR.4755254&amp;prevCtxUrl=https%3a%2f%2fwww.secop.gov.co%3a443%2fCO1ContractsManagement%2fTendering%2fProcurementContractManagement%2fIndex&amp;prevCtxLbl=Contratos" TargetMode="External"/><Relationship Id="rId39" Type="http://schemas.openxmlformats.org/officeDocument/2006/relationships/hyperlink" Target="https://community.secop.gov.co/Public/Tendering/OpportunityDetail/Index?noticeUID=CO1.NTC.4924214&amp;isFromPublicArea=True&amp;isModal=False" TargetMode="External"/><Relationship Id="rId21" Type="http://schemas.openxmlformats.org/officeDocument/2006/relationships/hyperlink" Target="https://community.secop.gov.co/Public/Tendering/OpportunityDetail/Index?noticeUID=CO1.NTC.4177587&amp;isFromPublicArea=True&amp;isModal=true&amp;asPopupView=true" TargetMode="External"/><Relationship Id="rId34" Type="http://schemas.openxmlformats.org/officeDocument/2006/relationships/hyperlink" Target="https://community.secop.gov.co/Public/Tendering/ContractNoticePhases/View?PPI=CO1.PPI.25338205&amp;isFromPublicArea=True&amp;isModal=False" TargetMode="External"/><Relationship Id="rId42" Type="http://schemas.openxmlformats.org/officeDocument/2006/relationships/table" Target="../tables/table2.xml"/><Relationship Id="rId7" Type="http://schemas.openxmlformats.org/officeDocument/2006/relationships/hyperlink" Target="https://community.secop.gov.co/Public/Tendering/OpportunityDetail/Index?noticeUID=CO1.NTC.3776482&amp;isFromPublicArea=True&amp;isModal=true&amp;asPopupView=true" TargetMode="External"/><Relationship Id="rId2" Type="http://schemas.openxmlformats.org/officeDocument/2006/relationships/hyperlink" Target="https://community.secop.gov.co/Public/Tendering/OpportunityDetail/Index?noticeUID=CO1.NTC.3702746&amp;isFromPublicArea=True&amp;isModal=true&amp;asPopupView=true" TargetMode="External"/><Relationship Id="rId16" Type="http://schemas.openxmlformats.org/officeDocument/2006/relationships/hyperlink" Target="https://community.secop.gov.co/Public/Tendering/OpportunityDetail/Index?noticeUID=CO1.NTC.4132781&amp;isFromPublicArea=True&amp;isModal=true&amp;asPopupView=true" TargetMode="External"/><Relationship Id="rId20" Type="http://schemas.openxmlformats.org/officeDocument/2006/relationships/hyperlink" Target="https://community.secop.gov.co/Public/Tendering/OpportunityDetail/Index?noticeUID=CO1.NTC.4177375&amp;isFromPublicArea=True&amp;isModal=true&amp;asPopupView=true" TargetMode="External"/><Relationship Id="rId29" Type="http://schemas.openxmlformats.org/officeDocument/2006/relationships/hyperlink" Target="https://www.secop.gov.co/CO1ContractsManagement/Tendering/SalesContractEdit/View?docUniqueIdentifier=CO1.SLCNTR.10723518" TargetMode="External"/><Relationship Id="rId41" Type="http://schemas.openxmlformats.org/officeDocument/2006/relationships/printerSettings" Target="../printerSettings/printerSettings9.bin"/><Relationship Id="rId1" Type="http://schemas.openxmlformats.org/officeDocument/2006/relationships/hyperlink" Target="https://community.secop.gov.co/Public/Tendering/OpportunityDetail/Index?noticeUID=CO1.NTC.3716442&amp;isFromPublicArea=True&amp;isModal=False" TargetMode="External"/><Relationship Id="rId6" Type="http://schemas.openxmlformats.org/officeDocument/2006/relationships/hyperlink" Target="https://community.secop.gov.co/Public/Tendering/OpportunityDetail/Index?noticeUID=CO1.NTC.3754668&amp;isFromPublicArea=True&amp;isModal=true&amp;asPopupView=true" TargetMode="External"/><Relationship Id="rId11" Type="http://schemas.openxmlformats.org/officeDocument/2006/relationships/hyperlink" Target="https://community.secop.gov.co/Public/Tendering/OpportunityDetail/Index?noticeUID=CO1.NTC.3949684&amp;isFromPublicArea=True&amp;isModal=true&amp;asPopupView=true" TargetMode="External"/><Relationship Id="rId24" Type="http://schemas.openxmlformats.org/officeDocument/2006/relationships/hyperlink" Target="https://community.secop.gov.co/Public/Tendering/OpportunityDetail/Index?noticeUID=CO1.NTC.4152919&amp;isFromPublicArea=True&amp;isModal=true&amp;asPopupView=true" TargetMode="External"/><Relationship Id="rId32" Type="http://schemas.openxmlformats.org/officeDocument/2006/relationships/hyperlink" Target="https://www.secop.gov.co/CO1ContractsManagement/Tendering/ProcurementContractEdit/View?docUniqueIdentifier=CO1.PCCNTR.5321150&amp;prevCtxUrl=https%3a%2f%2fwww.secop.gov.co%3a443%2fCO1ContractsManagement%2fTendering%2fProcurementContractManagement%2fIndex&amp;prevCtxLbl=Contratos" TargetMode="External"/><Relationship Id="rId37" Type="http://schemas.openxmlformats.org/officeDocument/2006/relationships/hyperlink" Target="https://community.secop.gov.co/Public/Tendering/OpportunityDetail/Index?noticeUID=CO1.NTC.4861713&amp;isFromPublicArea=True&amp;isModal=False" TargetMode="External"/><Relationship Id="rId40" Type="http://schemas.openxmlformats.org/officeDocument/2006/relationships/hyperlink" Target="https://community.secop.gov.co/Public/Tendering/OpportunityDetail/Index?noticeUID=CO1.NTC.5127366&amp;isFromPublicArea=True&amp;isModal=False" TargetMode="External"/><Relationship Id="rId5" Type="http://schemas.openxmlformats.org/officeDocument/2006/relationships/hyperlink" Target="https://community.secop.gov.co/Public/Tendering/OpportunityDetail/Index?noticeUID=CO1.NTC.3714781&amp;isFromPublicArea=True&amp;isModal=true&amp;asPopupView=true" TargetMode="External"/><Relationship Id="rId15" Type="http://schemas.openxmlformats.org/officeDocument/2006/relationships/hyperlink" Target="https://community.secop.gov.co/Public/Tendering/OpportunityDetail/Index?noticeUID=CO1.NTC.4064987&amp;isFromPublicArea=True&amp;isModal=true&amp;asPopupView=true" TargetMode="External"/><Relationship Id="rId23" Type="http://schemas.openxmlformats.org/officeDocument/2006/relationships/hyperlink" Target="https://community.secop.gov.co/Public/Tendering/OpportunityDetail/Index?noticeUID=CO1.NTC.4050943&amp;isFromPublicArea=True&amp;isModal=true&amp;asPopupView=true" TargetMode="External"/><Relationship Id="rId28" Type="http://schemas.openxmlformats.org/officeDocument/2006/relationships/hyperlink" Target="https://www.secop.gov.co/CO1ContractsManagement/Tendering/SalesContractEdit/View?docUniqueIdentifier=CO1.SLCNTR.10694302" TargetMode="External"/><Relationship Id="rId36" Type="http://schemas.openxmlformats.org/officeDocument/2006/relationships/hyperlink" Target="https://community.secop.gov.co/Public/Tendering/OpportunityDetail/Index?noticeUID=CO1.NTC.4756794&amp;isFromPublicArea=True&amp;isModal=False" TargetMode="External"/><Relationship Id="rId10" Type="http://schemas.openxmlformats.org/officeDocument/2006/relationships/hyperlink" Target="https://community.secop.gov.co/Public/Tendering/OpportunityDetail/Index?noticeUID=CO1.NTC.3989762&amp;isFromPublicArea=True&amp;isModal=true&amp;asPopupView=true" TargetMode="External"/><Relationship Id="rId19" Type="http://schemas.openxmlformats.org/officeDocument/2006/relationships/hyperlink" Target="https://community.secop.gov.co/Public/Tendering/OpportunityDetail/Index?noticeUID=CO1.NTC.4176422&amp;isFromPublicArea=True&amp;isModal=true&amp;asPopupView=true" TargetMode="External"/><Relationship Id="rId31" Type="http://schemas.openxmlformats.org/officeDocument/2006/relationships/hyperlink" Target="https://www.secop.gov.co/CO1ContractsManagement/Tendering/ProcurementContractEdit/View?docUniqueIdentifier=CO1.PCCNTR.5320846&amp;prevCtxUrl=https%3a%2f%2fwww.secop.gov.co%3a443%2fCO1ContractsManagement%2fTendering%2fProcurementContractManagement%2fIndex&amp;prevCtxLbl=Contratos" TargetMode="External"/><Relationship Id="rId4" Type="http://schemas.openxmlformats.org/officeDocument/2006/relationships/hyperlink" Target="https://community.secop.gov.co/Public/Tendering/OpportunityDetail/Index?noticeUID=CO1.NTC.3704487&amp;isFromPublicArea=True&amp;isModal=true&amp;asPopupView=true" TargetMode="External"/><Relationship Id="rId9" Type="http://schemas.openxmlformats.org/officeDocument/2006/relationships/hyperlink" Target="https://community.secop.gov.co/Public/Tendering/OpportunityDetail/Index?noticeUID=CO1.NTC.3801955&amp;isFromPublicArea=True&amp;isModal=true&amp;asPopupView=true" TargetMode="External"/><Relationship Id="rId14" Type="http://schemas.openxmlformats.org/officeDocument/2006/relationships/hyperlink" Target="https://community.secop.gov.co/Public/Tendering/OpportunityDetail/Index?noticeUID=CO1.NTC.4064934&amp;isFromPublicArea=True&amp;isModal=true&amp;asPopupView=true" TargetMode="External"/><Relationship Id="rId22" Type="http://schemas.openxmlformats.org/officeDocument/2006/relationships/hyperlink" Target="https://community.secop.gov.co/Public/Tendering/OpportunityDetail/Index?noticeUID=CO1.NTC.4179012&amp;isFromPublicArea=True&amp;isModal=true&amp;asPopupView=true" TargetMode="External"/><Relationship Id="rId27" Type="http://schemas.openxmlformats.org/officeDocument/2006/relationships/hyperlink" Target="https://www.secop.gov.co/CO1ContractsManagement/Tendering/ProcurementContractEdit/View?docUniqueIdentifier=CO1.PCCNTR.4819026&amp;prevCtxUrl=https%3a%2f%2fwww.secop.gov.co%3a443%2fCO1ContractsManagement%2fTendering%2fProcurementContractManagement%2fIndex&amp;prevCtxLbl=Contratos" TargetMode="External"/><Relationship Id="rId30" Type="http://schemas.openxmlformats.org/officeDocument/2006/relationships/hyperlink" Target="https://www.secop.gov.co/CO1ContractsManagement/Tendering/ProcurementContractEdit/View?docUniqueIdentifier=CO1.PCCNTR.5150655&amp;prevCtxUrl=https%3a%2f%2fwww.secop.gov.co%3a443%2fCO1ContractsManagement%2fTendering%2fProcurementContractManagement%2fIndex&amp;prevCtxLbl=Contratos" TargetMode="External"/><Relationship Id="rId35" Type="http://schemas.openxmlformats.org/officeDocument/2006/relationships/hyperlink" Target="https://community.secop.gov.co/Public/Tendering/OpportunityDetail/Index?noticeUID=CO1.NTC.4843098&amp;isFromPublicArea=True&amp;isModal=False" TargetMode="External"/><Relationship Id="rId8" Type="http://schemas.openxmlformats.org/officeDocument/2006/relationships/hyperlink" Target="https://community.secop.gov.co/Public/Tendering/OpportunityDetail/Index?noticeUID=CO1.NTC.3786896&amp;isFromPublicArea=True&amp;isModal=true&amp;asPopupView=true" TargetMode="External"/><Relationship Id="rId3" Type="http://schemas.openxmlformats.org/officeDocument/2006/relationships/hyperlink" Target="https://community.secop.gov.co/Public/Tendering/OpportunityDetail/Index?noticeUID=CO1.NTC.3706752&amp;isFromPublicArea=True&amp;isModal=true&amp;asPopupView=true" TargetMode="External"/><Relationship Id="rId12" Type="http://schemas.openxmlformats.org/officeDocument/2006/relationships/hyperlink" Target="https://community.secop.gov.co/Public/Tendering/OpportunityDetail/Index?noticeUID=CO1.NTC.3846229&amp;isFromPublicArea=True&amp;isModal=true&amp;asPopupView=true" TargetMode="External"/><Relationship Id="rId17" Type="http://schemas.openxmlformats.org/officeDocument/2006/relationships/hyperlink" Target="https://community.secop.gov.co/Public/Tendering/OpportunityDetail/Index?noticeUID=CO1.NTC.4039026&amp;isFromPublicArea=True&amp;isModal=true&amp;asPopupView=true" TargetMode="External"/><Relationship Id="rId25" Type="http://schemas.openxmlformats.org/officeDocument/2006/relationships/hyperlink" Target="https://www.secop.gov.co/CO1ContractsManagement/Tendering/SalesContractEdit/View?docUniqueIdentifier=CO1.SLCNTR.10333142" TargetMode="External"/><Relationship Id="rId33" Type="http://schemas.openxmlformats.org/officeDocument/2006/relationships/hyperlink" Target="https://community.secop.gov.co/Public/Tendering/OpportunityDetail/Index?noticeUID=CO1.NTC.4472475&amp;isFromPublicArea=True&amp;isModal=False" TargetMode="External"/><Relationship Id="rId38" Type="http://schemas.openxmlformats.org/officeDocument/2006/relationships/hyperlink" Target="https://community.secop.gov.co/Public/Tendering/OpportunityDetail/Index?noticeUID=CO1.NTC.4882595&amp;isFromPublicArea=True&amp;isModal=Fal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6297169&amp;isFromPublicArea=True&amp;isModal=False" TargetMode="External"/><Relationship Id="rId2" Type="http://schemas.openxmlformats.org/officeDocument/2006/relationships/hyperlink" Target="https://community.secop.gov.co/Public/Tendering/OpportunityDetail/Index?noticeUID=CO1.NTC.6446128&amp;isFromPublicArea=True&amp;isModal=False" TargetMode="External"/><Relationship Id="rId1" Type="http://schemas.openxmlformats.org/officeDocument/2006/relationships/hyperlink" Target="https://community.secop.gov.co/Public/Tendering/OpportunityDetail/Index?noticeUID=CO1.NTC.5627868&amp;isFromPublicArea=True&amp;isModal=False" TargetMode="External"/><Relationship Id="rId5" Type="http://schemas.openxmlformats.org/officeDocument/2006/relationships/table" Target="../tables/table3.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www.contratos.gov.co/consultas/detalleProceso.do?numConstancia=17-12-6136837" TargetMode="External"/><Relationship Id="rId7" Type="http://schemas.openxmlformats.org/officeDocument/2006/relationships/vmlDrawing" Target="../drawings/vmlDrawing4.vml"/><Relationship Id="rId2" Type="http://schemas.openxmlformats.org/officeDocument/2006/relationships/hyperlink" Target="https://www.contratos.gov.co/consultas/detalleProceso.do?numConstancia=17-12-6039937" TargetMode="External"/><Relationship Id="rId1" Type="http://schemas.openxmlformats.org/officeDocument/2006/relationships/hyperlink" Target="https://www.contratos.gov.co/consultas/detalleProceso.do?numConstancia=17-12-6046814" TargetMode="External"/><Relationship Id="rId6" Type="http://schemas.openxmlformats.org/officeDocument/2006/relationships/printerSettings" Target="../printerSettings/printerSettings4.bin"/><Relationship Id="rId5" Type="http://schemas.openxmlformats.org/officeDocument/2006/relationships/hyperlink" Target="https://www.contratos.gov.co/consultas/detalleProceso.do?numConstancia=17-12-6069492" TargetMode="External"/><Relationship Id="rId4" Type="http://schemas.openxmlformats.org/officeDocument/2006/relationships/hyperlink" Target="https://www.contratos.gov.co/consultas/detalleProceso.do?numConstancia=17-13-639201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contratos.gov.co/consultas/detalleProceso.do?numConstancia=18-12-7532232"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ontratos.gov.co/consultas/detalleProceso.do?numConstancia=19-12-9594247" TargetMode="External"/><Relationship Id="rId1" Type="http://schemas.openxmlformats.org/officeDocument/2006/relationships/hyperlink" Target="https://www.contratos.gov.co/consultas/detalleProceso.do?numConstancia=19-12-9442222"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hyperlink" Target="https://www.contratos.gov.co/consultas/detalleProceso.do?numConstancia=20-9-465190"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contratos.gov.co/consultas/detalleProceso.do?numConstancia=21-12-11513605" TargetMode="External"/><Relationship Id="rId13" Type="http://schemas.openxmlformats.org/officeDocument/2006/relationships/vmlDrawing" Target="../drawings/vmlDrawing8.vml"/><Relationship Id="rId3" Type="http://schemas.openxmlformats.org/officeDocument/2006/relationships/hyperlink" Target="https://www.contratos.gov.co/consultas/detalleProceso.do?numConstancia=21-12-11492018&amp;g-recaptcha-response=03AGdBq25_KewmJb70AYaVwOTjN8O7UWo75yswgtzKwes841CHRb7zzoFcG-YFBaxiyareIdq1%E2%80%A6" TargetMode="External"/><Relationship Id="rId7" Type="http://schemas.openxmlformats.org/officeDocument/2006/relationships/hyperlink" Target="https://www.contratos.gov.co/consultas/detalleProceso.do?numConstancia=21-12-11492516&amp;g-recaptcha-response=03AGdBq24Ya4aWPuG6OCJ5UtHWsG7VDYO1A5yyIHVlrNaRphXFRQB7Z3irLj87%E2%80%A6" TargetMode="External"/><Relationship Id="rId12" Type="http://schemas.openxmlformats.org/officeDocument/2006/relationships/printerSettings" Target="../printerSettings/printerSettings7.bin"/><Relationship Id="rId2" Type="http://schemas.openxmlformats.org/officeDocument/2006/relationships/hyperlink" Target="https://www.contratos.gov.co/consultas/detalleProceso.do?numConstancia=21-12-11498201&amp;g-recaptcha-response=03AGdBq27S2qvln0fxaxiH_52a6%E2%80%A6" TargetMode="External"/><Relationship Id="rId1" Type="http://schemas.openxmlformats.org/officeDocument/2006/relationships/hyperlink" Target="https://www.contratos.gov.co/consultas/detalleProceso.do?numConstancia=21-12-11490008&amp;g-recaptcha-response=03AGdBq24P6woKMCq6BFCfyDK_Ev_s6%E2%80%A6" TargetMode="External"/><Relationship Id="rId6" Type="http://schemas.openxmlformats.org/officeDocument/2006/relationships/hyperlink" Target="https://www.contratos.gov.co/consultas/detalleProceso.do?numConstancia=21-12-11498515&amp;g-recaptcha-response=03AGdBq26dZSVbobP7IKLJx_ftmpHjMfBDDiHxaEq1drPrgUMd4Jqqm7OB-mj0GmVm35el2ycq&#8230;" TargetMode="External"/><Relationship Id="rId11" Type="http://schemas.openxmlformats.org/officeDocument/2006/relationships/hyperlink" Target="https://www.contratos.gov.co/consultas/detalleProceso.do?numConstancia=21-12-11577758&amp;g-recaptcha-response=03AGdBq27GFtK6d0mPwheop9t%E2%80%A6" TargetMode="External"/><Relationship Id="rId5" Type="http://schemas.openxmlformats.org/officeDocument/2006/relationships/hyperlink" Target="https://www.contratos.gov.co/consultas/detalleProceso.do?numConstancia=21-12-11492288&amp;g-recaptcha-response=03AGdBq26otUBEkMeY8oXzY8OwQ4e7Y%E2%80%A6" TargetMode="External"/><Relationship Id="rId10" Type="http://schemas.openxmlformats.org/officeDocument/2006/relationships/hyperlink" Target="https://www.contratos.gov.co/consultas/detalleProceso.do?numConstancia=21-12-11577723&amp;g-recaptcha-response=03AGdBq26zXKwb7iU8mlWRJe%E2%80%A6" TargetMode="External"/><Relationship Id="rId4" Type="http://schemas.openxmlformats.org/officeDocument/2006/relationships/hyperlink" Target="https://www.contratos.gov.co/consultas/detalleProceso.do?numConstancia=21-12-11492142&amp;g-recaptcha-response=03AGdBq27nWaR0eM1334lPiMlHEuJgeSImwgeF67JyrkAH44FUI_BxkN5t3NDBDzTWZdZEEpj%E2%80%A6" TargetMode="External"/><Relationship Id="rId9" Type="http://schemas.openxmlformats.org/officeDocument/2006/relationships/hyperlink" Target="https://www.contratos.gov.co/consultas/detalleProceso.do?numConstancia=21-12-11577673&amp;g-recaptcha-response=03AGdBq25VIapigHC9pkZFuzIOC50q754%E2%80%A6" TargetMode="External"/><Relationship Id="rId1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898083&amp;isFromPublicArea=True&amp;isModal=true&amp;asPopupView=true" TargetMode="External"/><Relationship Id="rId3" Type="http://schemas.openxmlformats.org/officeDocument/2006/relationships/hyperlink" Target="https://community.secop.gov.co/Public/Tendering/OpportunityDetail/Index?noticeUID=CO1.NTC.2775182&amp;isFromPublicArea=True&amp;isModal=true&amp;asPopupView=true" TargetMode="External"/><Relationship Id="rId7" Type="http://schemas.openxmlformats.org/officeDocument/2006/relationships/hyperlink" Target="https://community.secop.gov.co/Public/Tendering/OpportunityDetail/Index?noticeUID=CO1.NTC.2895280&amp;isFromPublicArea=True&amp;isModal=true&amp;asPopupView=true" TargetMode="External"/><Relationship Id="rId12" Type="http://schemas.openxmlformats.org/officeDocument/2006/relationships/table" Target="../tables/table1.xml"/><Relationship Id="rId2" Type="http://schemas.openxmlformats.org/officeDocument/2006/relationships/hyperlink" Target="https://community.secop.gov.co/Public/Tendering/OpportunityDetail/Index?noticeUID=CO1.NTC.2777335&amp;isFromPublicArea=True&amp;isModal=true&amp;asPopupView=true" TargetMode="External"/><Relationship Id="rId1" Type="http://schemas.openxmlformats.org/officeDocument/2006/relationships/hyperlink" Target="https://community.secop.gov.co/Public/Tendering/OpportunityDetail/Index?noticeUID=CO1.NTC.2507461&amp;isFromPublicArea=True&amp;isModal=true&amp;asPopupView=true" TargetMode="External"/><Relationship Id="rId6" Type="http://schemas.openxmlformats.org/officeDocument/2006/relationships/hyperlink" Target="https://community.secop.gov.co/Public/Tendering/OpportunityDetail/Index?noticeUID=CO1.NTC.2873718&amp;isFromPublicArea=True&amp;isModal=true&amp;asPopupView=true" TargetMode="External"/><Relationship Id="rId11" Type="http://schemas.openxmlformats.org/officeDocument/2006/relationships/printerSettings" Target="../printerSettings/printerSettings8.bin"/><Relationship Id="rId5" Type="http://schemas.openxmlformats.org/officeDocument/2006/relationships/hyperlink" Target="https://community.secop.gov.co/Public/Tendering/OpportunityDetail/Index?noticeUID=CO1.NTC.2862649&amp;isFromPublicArea=True&amp;isModal=true&amp;asPopupView=true" TargetMode="External"/><Relationship Id="rId10" Type="http://schemas.openxmlformats.org/officeDocument/2006/relationships/hyperlink" Target="https://community.secop.gov.co/Public/Tendering/OpportunityDetail/Index?noticeUID=CO1.NTC.2963806&amp;isFromPublicArea=True&amp;isModal=true&amp;asPopupView=true" TargetMode="External"/><Relationship Id="rId4" Type="http://schemas.openxmlformats.org/officeDocument/2006/relationships/hyperlink" Target="https://community.secop.gov.co/Public/Tendering/OpportunityDetail/Index?noticeUID=CO1.NTC.2839008&amp;isFromPublicArea=True&amp;isModal=true&amp;asPopupView=true" TargetMode="External"/><Relationship Id="rId9" Type="http://schemas.openxmlformats.org/officeDocument/2006/relationships/hyperlink" Target="https://community.secop.gov.co/Public/Tendering/OpportunityDetail/Index?noticeUID=CO1.NTC.350626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9487-7D09-4782-9100-26C919F25C00}">
  <dimension ref="A1:Q101"/>
  <sheetViews>
    <sheetView zoomScale="80" zoomScaleNormal="80" workbookViewId="0">
      <pane xSplit="2" ySplit="2" topLeftCell="C3" activePane="bottomRight" state="frozen"/>
      <selection pane="topRight" activeCell="C1" sqref="C1"/>
      <selection pane="bottomLeft" activeCell="A3" sqref="A3"/>
      <selection pane="bottomRight" activeCell="A3" sqref="A3"/>
    </sheetView>
  </sheetViews>
  <sheetFormatPr baseColWidth="10" defaultColWidth="11.42578125" defaultRowHeight="15"/>
  <cols>
    <col min="1" max="1" width="12" bestFit="1" customWidth="1"/>
    <col min="2" max="2" width="33.140625" customWidth="1"/>
    <col min="3" max="3" width="11.7109375" bestFit="1" customWidth="1"/>
    <col min="4" max="5" width="18.5703125" customWidth="1"/>
    <col min="6" max="6" width="43.85546875" customWidth="1"/>
    <col min="7" max="7" width="12.85546875" bestFit="1" customWidth="1"/>
    <col min="9" max="9" width="18.85546875" customWidth="1"/>
    <col min="10" max="10" width="16.7109375" bestFit="1" customWidth="1"/>
    <col min="11" max="11" width="16.7109375" customWidth="1"/>
    <col min="12" max="12" width="17.7109375" customWidth="1"/>
    <col min="13" max="13" width="18" customWidth="1"/>
    <col min="14" max="14" width="13.140625" bestFit="1" customWidth="1"/>
    <col min="15" max="15" width="13.85546875" customWidth="1"/>
    <col min="16" max="16" width="37.42578125" customWidth="1"/>
    <col min="17" max="17" width="40" customWidth="1"/>
  </cols>
  <sheetData>
    <row r="1" spans="1:17" ht="28.5" customHeight="1">
      <c r="A1" s="283" t="s">
        <v>0</v>
      </c>
      <c r="B1" s="284"/>
      <c r="C1" s="284"/>
      <c r="D1" s="284"/>
      <c r="E1" s="284"/>
      <c r="F1" s="284"/>
      <c r="G1" s="284"/>
      <c r="H1" s="284"/>
      <c r="I1" s="284"/>
      <c r="J1" s="284"/>
      <c r="K1" s="284"/>
      <c r="L1" s="284"/>
      <c r="M1" s="284"/>
      <c r="N1" s="284"/>
      <c r="O1" s="284"/>
      <c r="P1" s="284"/>
      <c r="Q1" s="284"/>
    </row>
    <row r="2" spans="1:17" ht="30">
      <c r="A2" s="1" t="s">
        <v>1</v>
      </c>
      <c r="B2" s="2" t="s">
        <v>2</v>
      </c>
      <c r="C2" s="2" t="s">
        <v>3</v>
      </c>
      <c r="D2" s="2" t="s">
        <v>4</v>
      </c>
      <c r="E2" s="19" t="s">
        <v>5</v>
      </c>
      <c r="F2" s="2" t="s">
        <v>6</v>
      </c>
      <c r="G2" s="2" t="s">
        <v>7</v>
      </c>
      <c r="H2" s="2" t="s">
        <v>8</v>
      </c>
      <c r="I2" s="2" t="s">
        <v>9</v>
      </c>
      <c r="J2" s="2" t="s">
        <v>10</v>
      </c>
      <c r="K2" s="2" t="s">
        <v>11</v>
      </c>
      <c r="L2" s="1" t="s">
        <v>12</v>
      </c>
      <c r="M2" s="1" t="s">
        <v>13</v>
      </c>
      <c r="N2" s="2" t="s">
        <v>14</v>
      </c>
      <c r="O2" s="2" t="s">
        <v>15</v>
      </c>
      <c r="P2" s="2" t="s">
        <v>16</v>
      </c>
      <c r="Q2" s="2" t="s">
        <v>17</v>
      </c>
    </row>
    <row r="3" spans="1:17">
      <c r="A3" s="3" t="s">
        <v>18</v>
      </c>
      <c r="B3" s="4" t="s">
        <v>19</v>
      </c>
      <c r="C3" s="3"/>
      <c r="D3" s="4"/>
      <c r="E3" s="4"/>
      <c r="F3" s="8"/>
      <c r="G3" s="6"/>
      <c r="H3" s="6"/>
      <c r="I3" s="5"/>
      <c r="J3" s="3"/>
      <c r="K3" s="5"/>
      <c r="L3" s="5"/>
      <c r="M3" s="5"/>
      <c r="N3" s="7"/>
      <c r="O3" s="3"/>
      <c r="P3" s="8"/>
      <c r="Q3" s="9"/>
    </row>
    <row r="4" spans="1:17" ht="30">
      <c r="A4" s="3" t="s">
        <v>20</v>
      </c>
      <c r="B4" s="4" t="s">
        <v>21</v>
      </c>
      <c r="C4" s="3"/>
      <c r="D4" s="4"/>
      <c r="E4" s="4"/>
      <c r="F4" s="8"/>
      <c r="G4" s="6"/>
      <c r="H4" s="6"/>
      <c r="I4" s="5"/>
      <c r="J4" s="3"/>
      <c r="K4" s="5"/>
      <c r="L4" s="5"/>
      <c r="M4" s="5"/>
      <c r="N4" s="7"/>
      <c r="O4" s="3"/>
      <c r="P4" s="8"/>
      <c r="Q4" s="9"/>
    </row>
    <row r="5" spans="1:17">
      <c r="A5" s="3" t="s">
        <v>22</v>
      </c>
      <c r="B5" s="4"/>
      <c r="C5" s="3"/>
      <c r="D5" s="4"/>
      <c r="E5" s="4"/>
      <c r="F5" s="8"/>
      <c r="G5" s="6"/>
      <c r="H5" s="6"/>
      <c r="I5" s="5"/>
      <c r="J5" s="3"/>
      <c r="K5" s="5"/>
      <c r="L5" s="5"/>
      <c r="M5" s="5"/>
      <c r="N5" s="7"/>
      <c r="O5" s="3"/>
      <c r="P5" s="10"/>
      <c r="Q5" s="9"/>
    </row>
    <row r="6" spans="1:17">
      <c r="A6" s="3" t="s">
        <v>23</v>
      </c>
      <c r="B6" s="4"/>
      <c r="C6" s="3"/>
      <c r="D6" s="4"/>
      <c r="E6" s="4"/>
      <c r="F6" s="8"/>
      <c r="G6" s="6"/>
      <c r="H6" s="6"/>
      <c r="I6" s="5"/>
      <c r="J6" s="3"/>
      <c r="K6" s="5"/>
      <c r="L6" s="5"/>
      <c r="M6" s="5"/>
      <c r="N6" s="7"/>
      <c r="O6" s="3"/>
      <c r="P6" s="10"/>
      <c r="Q6" s="11"/>
    </row>
    <row r="7" spans="1:17">
      <c r="A7" s="3" t="s">
        <v>24</v>
      </c>
      <c r="B7" s="4"/>
      <c r="C7" s="3"/>
      <c r="D7" s="4"/>
      <c r="E7" s="4"/>
      <c r="F7" s="8"/>
      <c r="G7" s="6"/>
      <c r="H7" s="6"/>
      <c r="I7" s="5"/>
      <c r="J7" s="3"/>
      <c r="K7" s="5"/>
      <c r="L7" s="5"/>
      <c r="M7" s="5"/>
      <c r="N7" s="7"/>
      <c r="O7" s="3"/>
      <c r="P7" s="8"/>
      <c r="Q7" s="11"/>
    </row>
    <row r="8" spans="1:17">
      <c r="A8" s="3" t="s">
        <v>25</v>
      </c>
      <c r="B8" s="4"/>
      <c r="C8" s="3"/>
      <c r="D8" s="4"/>
      <c r="E8" s="4"/>
      <c r="F8" s="8"/>
      <c r="G8" s="6"/>
      <c r="H8" s="6"/>
      <c r="I8" s="5"/>
      <c r="J8" s="3"/>
      <c r="K8" s="5"/>
      <c r="L8" s="5"/>
      <c r="M8" s="5"/>
      <c r="N8" s="7"/>
      <c r="O8" s="3"/>
      <c r="P8" s="10"/>
      <c r="Q8" s="11"/>
    </row>
    <row r="9" spans="1:17">
      <c r="A9" s="3" t="s">
        <v>26</v>
      </c>
      <c r="B9" s="4"/>
      <c r="C9" s="3"/>
      <c r="D9" s="4"/>
      <c r="E9" s="4"/>
      <c r="F9" s="4"/>
      <c r="G9" s="6"/>
      <c r="H9" s="6"/>
      <c r="I9" s="5"/>
      <c r="J9" s="3"/>
      <c r="K9" s="5"/>
      <c r="L9" s="5"/>
      <c r="M9" s="5"/>
      <c r="N9" s="7"/>
      <c r="O9" s="3"/>
      <c r="P9" s="10"/>
      <c r="Q9" s="10"/>
    </row>
    <row r="10" spans="1:17">
      <c r="A10" s="3" t="s">
        <v>27</v>
      </c>
      <c r="B10" s="4"/>
      <c r="C10" s="13"/>
      <c r="D10" s="4"/>
      <c r="E10" s="4"/>
      <c r="F10" s="8"/>
      <c r="G10" s="6"/>
      <c r="H10" s="6"/>
      <c r="I10" s="5"/>
      <c r="J10" s="3"/>
      <c r="K10" s="5"/>
      <c r="L10" s="5"/>
      <c r="M10" s="3"/>
      <c r="N10" s="3"/>
      <c r="O10" s="3"/>
      <c r="P10" s="10"/>
      <c r="Q10" s="16"/>
    </row>
    <row r="11" spans="1:17">
      <c r="A11" s="3" t="s">
        <v>28</v>
      </c>
      <c r="B11" s="4"/>
      <c r="C11" s="3"/>
      <c r="D11" s="4"/>
      <c r="E11" s="4"/>
      <c r="F11" s="4"/>
      <c r="G11" s="6"/>
      <c r="H11" s="6"/>
      <c r="I11" s="5"/>
      <c r="J11" s="3"/>
      <c r="K11" s="5"/>
      <c r="L11" s="5"/>
      <c r="M11" s="14"/>
      <c r="N11" s="15"/>
      <c r="O11" s="3"/>
      <c r="P11" s="8"/>
      <c r="Q11" s="17"/>
    </row>
    <row r="12" spans="1:17">
      <c r="A12" s="3" t="s">
        <v>29</v>
      </c>
      <c r="B12" s="4"/>
      <c r="C12" s="3"/>
      <c r="D12" s="4"/>
      <c r="E12" s="4"/>
      <c r="F12" s="12"/>
      <c r="G12" s="6"/>
      <c r="H12" s="6"/>
      <c r="I12" s="5"/>
      <c r="J12" s="3"/>
      <c r="K12" s="5"/>
      <c r="L12" s="5"/>
      <c r="M12" s="14"/>
      <c r="N12" s="15"/>
      <c r="O12" s="3"/>
      <c r="P12" s="8"/>
      <c r="Q12" s="18"/>
    </row>
    <row r="13" spans="1:17">
      <c r="A13" s="3" t="s">
        <v>30</v>
      </c>
      <c r="B13" s="4"/>
      <c r="C13" s="3"/>
      <c r="D13" s="4"/>
      <c r="E13" s="4"/>
      <c r="F13" s="12"/>
      <c r="G13" s="6"/>
      <c r="H13" s="6"/>
      <c r="I13" s="5"/>
      <c r="J13" s="3"/>
      <c r="K13" s="5"/>
      <c r="L13" s="5"/>
      <c r="M13" s="14"/>
      <c r="N13" s="15"/>
      <c r="O13" s="3"/>
      <c r="P13" s="10"/>
      <c r="Q13" s="18"/>
    </row>
    <row r="14" spans="1:17">
      <c r="A14" s="3" t="s">
        <v>31</v>
      </c>
      <c r="B14" s="3"/>
      <c r="C14" s="3"/>
      <c r="D14" s="3"/>
      <c r="E14" s="3"/>
      <c r="F14" s="3"/>
      <c r="G14" s="3"/>
      <c r="H14" s="3"/>
      <c r="I14" s="5"/>
      <c r="J14" s="3"/>
      <c r="K14" s="3"/>
      <c r="L14" s="5"/>
      <c r="M14" s="3"/>
      <c r="N14" s="3"/>
      <c r="O14" s="3"/>
      <c r="P14" s="10"/>
      <c r="Q14" s="10"/>
    </row>
    <row r="15" spans="1:17">
      <c r="A15" s="3" t="s">
        <v>32</v>
      </c>
      <c r="B15" s="3"/>
      <c r="C15" s="3"/>
      <c r="D15" s="3"/>
      <c r="E15" s="3"/>
      <c r="F15" s="3"/>
      <c r="G15" s="3"/>
      <c r="H15" s="3"/>
      <c r="I15" s="5"/>
      <c r="J15" s="3"/>
      <c r="K15" s="3"/>
      <c r="L15" s="5"/>
      <c r="M15" s="3"/>
      <c r="N15" s="3"/>
      <c r="O15" s="3"/>
      <c r="P15" s="10"/>
      <c r="Q15" s="10"/>
    </row>
    <row r="16" spans="1:17">
      <c r="A16" s="3" t="s">
        <v>33</v>
      </c>
      <c r="B16" s="3"/>
      <c r="C16" s="3"/>
      <c r="D16" s="3"/>
      <c r="E16" s="3"/>
      <c r="F16" s="3"/>
      <c r="G16" s="3"/>
      <c r="H16" s="3"/>
      <c r="I16" s="5"/>
      <c r="J16" s="3"/>
      <c r="K16" s="3"/>
      <c r="L16" s="5"/>
      <c r="M16" s="3"/>
      <c r="N16" s="3"/>
      <c r="O16" s="3"/>
      <c r="P16" s="10"/>
      <c r="Q16" s="10"/>
    </row>
    <row r="17" spans="1:17">
      <c r="A17" s="3" t="s">
        <v>34</v>
      </c>
      <c r="B17" s="3"/>
      <c r="C17" s="3"/>
      <c r="D17" s="3"/>
      <c r="E17" s="3"/>
      <c r="F17" s="3"/>
      <c r="G17" s="3"/>
      <c r="H17" s="3"/>
      <c r="I17" s="5"/>
      <c r="J17" s="3"/>
      <c r="K17" s="3"/>
      <c r="L17" s="5"/>
      <c r="M17" s="3"/>
      <c r="N17" s="3"/>
      <c r="O17" s="3"/>
      <c r="P17" s="10"/>
      <c r="Q17" s="10"/>
    </row>
    <row r="18" spans="1:17">
      <c r="A18" s="3" t="s">
        <v>35</v>
      </c>
      <c r="B18" s="3"/>
      <c r="C18" s="3"/>
      <c r="D18" s="3"/>
      <c r="E18" s="3"/>
      <c r="F18" s="3"/>
      <c r="G18" s="3"/>
      <c r="H18" s="3"/>
      <c r="I18" s="5"/>
      <c r="J18" s="3"/>
      <c r="K18" s="3"/>
      <c r="L18" s="5"/>
      <c r="M18" s="3"/>
      <c r="N18" s="3"/>
      <c r="O18" s="3"/>
      <c r="P18" s="10"/>
      <c r="Q18" s="10"/>
    </row>
    <row r="19" spans="1:17">
      <c r="A19" s="3" t="s">
        <v>36</v>
      </c>
      <c r="B19" s="3"/>
      <c r="C19" s="3"/>
      <c r="D19" s="3"/>
      <c r="E19" s="3"/>
      <c r="F19" s="3"/>
      <c r="G19" s="3"/>
      <c r="H19" s="3"/>
      <c r="I19" s="5"/>
      <c r="J19" s="3"/>
      <c r="K19" s="3"/>
      <c r="L19" s="5"/>
      <c r="M19" s="3"/>
      <c r="N19" s="3"/>
      <c r="O19" s="3"/>
      <c r="P19" s="10"/>
      <c r="Q19" s="10"/>
    </row>
    <row r="20" spans="1:17">
      <c r="A20" s="3" t="s">
        <v>37</v>
      </c>
      <c r="B20" s="3"/>
      <c r="C20" s="3"/>
      <c r="D20" s="3"/>
      <c r="E20" s="3"/>
      <c r="F20" s="3"/>
      <c r="G20" s="3"/>
      <c r="H20" s="3"/>
      <c r="I20" s="5"/>
      <c r="J20" s="3"/>
      <c r="K20" s="3"/>
      <c r="L20" s="5"/>
      <c r="M20" s="3"/>
      <c r="N20" s="3"/>
      <c r="O20" s="3"/>
      <c r="P20" s="10"/>
      <c r="Q20" s="10"/>
    </row>
    <row r="21" spans="1:17">
      <c r="A21" s="3" t="s">
        <v>38</v>
      </c>
      <c r="B21" s="3"/>
      <c r="C21" s="3"/>
      <c r="D21" s="3"/>
      <c r="E21" s="3"/>
      <c r="F21" s="3"/>
      <c r="G21" s="3"/>
      <c r="H21" s="3"/>
      <c r="I21" s="5"/>
      <c r="J21" s="3"/>
      <c r="K21" s="3"/>
      <c r="L21" s="5"/>
      <c r="M21" s="3"/>
      <c r="N21" s="3"/>
      <c r="O21" s="3"/>
      <c r="P21" s="10"/>
      <c r="Q21" s="10"/>
    </row>
    <row r="22" spans="1:17">
      <c r="A22" s="3" t="s">
        <v>39</v>
      </c>
      <c r="B22" s="3"/>
      <c r="C22" s="3"/>
      <c r="D22" s="3"/>
      <c r="E22" s="3"/>
      <c r="F22" s="3"/>
      <c r="G22" s="3"/>
      <c r="H22" s="3"/>
      <c r="I22" s="5"/>
      <c r="J22" s="3"/>
      <c r="K22" s="3"/>
      <c r="L22" s="5"/>
      <c r="M22" s="3"/>
      <c r="N22" s="3"/>
      <c r="O22" s="3"/>
      <c r="P22" s="10"/>
      <c r="Q22" s="10"/>
    </row>
    <row r="23" spans="1:17">
      <c r="A23" s="3" t="s">
        <v>40</v>
      </c>
      <c r="B23" s="3"/>
      <c r="C23" s="3"/>
      <c r="D23" s="3"/>
      <c r="E23" s="3"/>
      <c r="F23" s="3"/>
      <c r="G23" s="3"/>
      <c r="H23" s="3"/>
      <c r="I23" s="5"/>
      <c r="J23" s="3"/>
      <c r="K23" s="3"/>
      <c r="L23" s="5"/>
      <c r="M23" s="3"/>
      <c r="N23" s="3"/>
      <c r="O23" s="3"/>
      <c r="P23" s="10"/>
      <c r="Q23" s="10"/>
    </row>
    <row r="24" spans="1:17">
      <c r="A24" s="3" t="s">
        <v>41</v>
      </c>
      <c r="B24" s="3"/>
      <c r="C24" s="3"/>
      <c r="D24" s="3"/>
      <c r="E24" s="3"/>
      <c r="F24" s="3"/>
      <c r="G24" s="3"/>
      <c r="H24" s="3"/>
      <c r="I24" s="5"/>
      <c r="J24" s="3"/>
      <c r="K24" s="3"/>
      <c r="L24" s="5"/>
      <c r="M24" s="3"/>
      <c r="N24" s="3"/>
      <c r="O24" s="3"/>
      <c r="P24" s="10"/>
      <c r="Q24" s="10"/>
    </row>
    <row r="25" spans="1:17">
      <c r="A25" s="3" t="s">
        <v>42</v>
      </c>
      <c r="B25" s="3"/>
      <c r="C25" s="3"/>
      <c r="D25" s="3"/>
      <c r="E25" s="3"/>
      <c r="F25" s="3"/>
      <c r="G25" s="3"/>
      <c r="H25" s="3"/>
      <c r="I25" s="5"/>
      <c r="J25" s="3"/>
      <c r="K25" s="3"/>
      <c r="L25" s="5"/>
      <c r="M25" s="3"/>
      <c r="N25" s="3"/>
      <c r="O25" s="3"/>
      <c r="P25" s="10"/>
      <c r="Q25" s="10"/>
    </row>
    <row r="26" spans="1:17">
      <c r="A26" s="3" t="s">
        <v>43</v>
      </c>
      <c r="B26" s="3"/>
      <c r="C26" s="3"/>
      <c r="D26" s="3"/>
      <c r="E26" s="3"/>
      <c r="F26" s="3"/>
      <c r="G26" s="3"/>
      <c r="H26" s="3"/>
      <c r="I26" s="5"/>
      <c r="J26" s="3"/>
      <c r="K26" s="3"/>
      <c r="L26" s="5"/>
      <c r="M26" s="3"/>
      <c r="N26" s="3"/>
      <c r="O26" s="3"/>
      <c r="P26" s="10"/>
      <c r="Q26" s="10"/>
    </row>
    <row r="27" spans="1:17">
      <c r="A27" s="3" t="s">
        <v>44</v>
      </c>
      <c r="B27" s="3"/>
      <c r="C27" s="3"/>
      <c r="D27" s="3"/>
      <c r="E27" s="3"/>
      <c r="F27" s="3"/>
      <c r="G27" s="3"/>
      <c r="H27" s="3"/>
      <c r="I27" s="5"/>
      <c r="J27" s="3"/>
      <c r="K27" s="3"/>
      <c r="L27" s="5"/>
      <c r="M27" s="3"/>
      <c r="N27" s="3"/>
      <c r="O27" s="3"/>
      <c r="P27" s="10"/>
      <c r="Q27" s="10"/>
    </row>
    <row r="28" spans="1:17">
      <c r="A28" s="3" t="s">
        <v>45</v>
      </c>
      <c r="B28" s="3"/>
      <c r="C28" s="3"/>
      <c r="D28" s="3"/>
      <c r="E28" s="3"/>
      <c r="F28" s="3"/>
      <c r="G28" s="3"/>
      <c r="H28" s="3"/>
      <c r="I28" s="5"/>
      <c r="J28" s="3"/>
      <c r="K28" s="3"/>
      <c r="L28" s="5"/>
      <c r="M28" s="3"/>
      <c r="N28" s="3"/>
      <c r="O28" s="3"/>
      <c r="P28" s="10"/>
      <c r="Q28" s="10"/>
    </row>
    <row r="29" spans="1:17">
      <c r="A29" s="3" t="s">
        <v>46</v>
      </c>
      <c r="B29" s="3"/>
      <c r="C29" s="3"/>
      <c r="D29" s="3"/>
      <c r="E29" s="3"/>
      <c r="F29" s="3"/>
      <c r="G29" s="3"/>
      <c r="H29" s="3"/>
      <c r="I29" s="5"/>
      <c r="J29" s="3"/>
      <c r="K29" s="3"/>
      <c r="L29" s="5"/>
      <c r="M29" s="3"/>
      <c r="N29" s="3"/>
      <c r="O29" s="3"/>
      <c r="P29" s="10"/>
      <c r="Q29" s="10"/>
    </row>
    <row r="30" spans="1:17">
      <c r="A30" s="3" t="s">
        <v>47</v>
      </c>
      <c r="B30" s="3"/>
      <c r="C30" s="3"/>
      <c r="D30" s="3"/>
      <c r="E30" s="3"/>
      <c r="F30" s="3"/>
      <c r="G30" s="3"/>
      <c r="H30" s="3"/>
      <c r="I30" s="5"/>
      <c r="J30" s="3"/>
      <c r="K30" s="3"/>
      <c r="L30" s="5"/>
      <c r="M30" s="3"/>
      <c r="N30" s="3"/>
      <c r="O30" s="3"/>
      <c r="P30" s="10"/>
      <c r="Q30" s="10"/>
    </row>
    <row r="31" spans="1:17">
      <c r="A31" s="3" t="s">
        <v>48</v>
      </c>
      <c r="B31" s="3"/>
      <c r="C31" s="3"/>
      <c r="D31" s="3"/>
      <c r="E31" s="3"/>
      <c r="F31" s="3"/>
      <c r="G31" s="3"/>
      <c r="H31" s="3"/>
      <c r="I31" s="5"/>
      <c r="J31" s="3"/>
      <c r="K31" s="3"/>
      <c r="L31" s="5"/>
      <c r="M31" s="3"/>
      <c r="N31" s="3"/>
      <c r="O31" s="3"/>
      <c r="P31" s="10"/>
      <c r="Q31" s="10"/>
    </row>
    <row r="32" spans="1:17">
      <c r="A32" s="3" t="s">
        <v>49</v>
      </c>
      <c r="B32" s="3"/>
      <c r="C32" s="3"/>
      <c r="D32" s="3"/>
      <c r="E32" s="3"/>
      <c r="F32" s="3"/>
      <c r="G32" s="3"/>
      <c r="H32" s="3"/>
      <c r="I32" s="5"/>
      <c r="J32" s="3"/>
      <c r="K32" s="3"/>
      <c r="L32" s="5"/>
      <c r="M32" s="3"/>
      <c r="N32" s="3"/>
      <c r="O32" s="3"/>
      <c r="P32" s="10"/>
      <c r="Q32" s="10"/>
    </row>
    <row r="33" spans="1:17">
      <c r="A33" s="3" t="s">
        <v>50</v>
      </c>
      <c r="B33" s="3"/>
      <c r="C33" s="3"/>
      <c r="D33" s="3"/>
      <c r="E33" s="3"/>
      <c r="F33" s="3"/>
      <c r="G33" s="3"/>
      <c r="H33" s="3"/>
      <c r="I33" s="5"/>
      <c r="J33" s="3"/>
      <c r="K33" s="3"/>
      <c r="L33" s="5"/>
      <c r="M33" s="3"/>
      <c r="N33" s="3"/>
      <c r="O33" s="3"/>
      <c r="P33" s="10"/>
      <c r="Q33" s="10"/>
    </row>
    <row r="34" spans="1:17">
      <c r="A34" s="3" t="s">
        <v>51</v>
      </c>
      <c r="B34" s="3"/>
      <c r="C34" s="3"/>
      <c r="D34" s="3"/>
      <c r="E34" s="3"/>
      <c r="F34" s="3"/>
      <c r="G34" s="3"/>
      <c r="H34" s="3"/>
      <c r="I34" s="5"/>
      <c r="J34" s="3"/>
      <c r="K34" s="3"/>
      <c r="L34" s="5"/>
      <c r="M34" s="3"/>
      <c r="N34" s="3"/>
      <c r="O34" s="3"/>
      <c r="P34" s="10"/>
      <c r="Q34" s="10"/>
    </row>
    <row r="35" spans="1:17">
      <c r="A35" s="3" t="s">
        <v>52</v>
      </c>
      <c r="B35" s="3"/>
      <c r="C35" s="3"/>
      <c r="D35" s="3"/>
      <c r="E35" s="3"/>
      <c r="F35" s="3"/>
      <c r="G35" s="3"/>
      <c r="H35" s="3"/>
      <c r="I35" s="5"/>
      <c r="J35" s="3"/>
      <c r="K35" s="3"/>
      <c r="L35" s="5"/>
      <c r="M35" s="3"/>
      <c r="N35" s="3"/>
      <c r="O35" s="3"/>
      <c r="P35" s="10"/>
      <c r="Q35" s="10"/>
    </row>
    <row r="36" spans="1:17">
      <c r="A36" s="3" t="s">
        <v>53</v>
      </c>
      <c r="B36" s="3"/>
      <c r="C36" s="3"/>
      <c r="D36" s="3"/>
      <c r="E36" s="3"/>
      <c r="F36" s="3"/>
      <c r="G36" s="3"/>
      <c r="H36" s="3"/>
      <c r="I36" s="5"/>
      <c r="J36" s="3"/>
      <c r="K36" s="3"/>
      <c r="L36" s="5"/>
      <c r="M36" s="3"/>
      <c r="N36" s="3"/>
      <c r="O36" s="3"/>
      <c r="P36" s="10"/>
      <c r="Q36" s="10"/>
    </row>
    <row r="37" spans="1:17">
      <c r="A37" s="3" t="s">
        <v>54</v>
      </c>
      <c r="B37" s="3"/>
      <c r="C37" s="3"/>
      <c r="D37" s="3"/>
      <c r="E37" s="3"/>
      <c r="F37" s="3"/>
      <c r="G37" s="3"/>
      <c r="H37" s="3"/>
      <c r="I37" s="5"/>
      <c r="J37" s="3"/>
      <c r="K37" s="3"/>
      <c r="L37" s="5"/>
      <c r="M37" s="3"/>
      <c r="N37" s="3"/>
      <c r="O37" s="3"/>
      <c r="P37" s="10"/>
      <c r="Q37" s="10"/>
    </row>
    <row r="38" spans="1:17">
      <c r="A38" s="3" t="s">
        <v>55</v>
      </c>
      <c r="B38" s="3"/>
      <c r="C38" s="3"/>
      <c r="D38" s="3"/>
      <c r="E38" s="3"/>
      <c r="F38" s="3"/>
      <c r="G38" s="3"/>
      <c r="H38" s="3"/>
      <c r="I38" s="5"/>
      <c r="J38" s="3"/>
      <c r="K38" s="3"/>
      <c r="L38" s="5"/>
      <c r="M38" s="3"/>
      <c r="N38" s="3"/>
      <c r="O38" s="3"/>
      <c r="P38" s="10"/>
      <c r="Q38" s="10"/>
    </row>
    <row r="39" spans="1:17">
      <c r="A39" s="3" t="s">
        <v>56</v>
      </c>
      <c r="B39" s="3"/>
      <c r="C39" s="3"/>
      <c r="D39" s="3"/>
      <c r="E39" s="3"/>
      <c r="F39" s="3"/>
      <c r="G39" s="3"/>
      <c r="H39" s="3"/>
      <c r="I39" s="5"/>
      <c r="J39" s="3"/>
      <c r="K39" s="3"/>
      <c r="L39" s="5"/>
      <c r="M39" s="3"/>
      <c r="N39" s="3"/>
      <c r="O39" s="3"/>
      <c r="P39" s="10"/>
      <c r="Q39" s="10"/>
    </row>
    <row r="40" spans="1:17">
      <c r="A40" s="3" t="s">
        <v>57</v>
      </c>
      <c r="B40" s="3"/>
      <c r="C40" s="3"/>
      <c r="D40" s="3"/>
      <c r="E40" s="3"/>
      <c r="F40" s="3"/>
      <c r="G40" s="3"/>
      <c r="H40" s="3"/>
      <c r="I40" s="5"/>
      <c r="J40" s="3"/>
      <c r="K40" s="3"/>
      <c r="L40" s="5"/>
      <c r="M40" s="3"/>
      <c r="N40" s="3"/>
      <c r="O40" s="3"/>
      <c r="P40" s="10"/>
      <c r="Q40" s="10"/>
    </row>
    <row r="41" spans="1:17">
      <c r="A41" s="3" t="s">
        <v>58</v>
      </c>
      <c r="B41" s="3"/>
      <c r="C41" s="3"/>
      <c r="D41" s="3"/>
      <c r="E41" s="3"/>
      <c r="F41" s="3"/>
      <c r="G41" s="3"/>
      <c r="H41" s="3"/>
      <c r="I41" s="5"/>
      <c r="J41" s="3"/>
      <c r="K41" s="3"/>
      <c r="L41" s="5"/>
      <c r="M41" s="3"/>
      <c r="N41" s="3"/>
      <c r="O41" s="3"/>
      <c r="P41" s="10"/>
      <c r="Q41" s="10"/>
    </row>
    <row r="42" spans="1:17">
      <c r="A42" s="3" t="s">
        <v>59</v>
      </c>
      <c r="B42" s="3"/>
      <c r="C42" s="3"/>
      <c r="D42" s="3"/>
      <c r="E42" s="3"/>
      <c r="F42" s="3"/>
      <c r="G42" s="3"/>
      <c r="H42" s="3"/>
      <c r="I42" s="5"/>
      <c r="J42" s="3"/>
      <c r="K42" s="3"/>
      <c r="L42" s="5"/>
      <c r="M42" s="3"/>
      <c r="N42" s="3"/>
      <c r="O42" s="3"/>
      <c r="P42" s="10"/>
      <c r="Q42" s="10"/>
    </row>
    <row r="43" spans="1:17">
      <c r="A43" s="3" t="s">
        <v>60</v>
      </c>
      <c r="B43" s="3"/>
      <c r="C43" s="3"/>
      <c r="D43" s="3"/>
      <c r="E43" s="3"/>
      <c r="F43" s="3"/>
      <c r="G43" s="3"/>
      <c r="H43" s="3"/>
      <c r="I43" s="5"/>
      <c r="J43" s="3"/>
      <c r="K43" s="3"/>
      <c r="L43" s="5"/>
      <c r="M43" s="3"/>
      <c r="N43" s="3"/>
      <c r="O43" s="3"/>
      <c r="P43" s="10"/>
      <c r="Q43" s="10"/>
    </row>
    <row r="44" spans="1:17">
      <c r="A44" s="3" t="s">
        <v>61</v>
      </c>
      <c r="B44" s="3"/>
      <c r="C44" s="3"/>
      <c r="D44" s="3"/>
      <c r="E44" s="3"/>
      <c r="F44" s="3"/>
      <c r="G44" s="3"/>
      <c r="H44" s="3"/>
      <c r="I44" s="5"/>
      <c r="J44" s="3"/>
      <c r="K44" s="3"/>
      <c r="L44" s="5"/>
      <c r="M44" s="3"/>
      <c r="N44" s="3"/>
      <c r="O44" s="3"/>
      <c r="P44" s="10"/>
      <c r="Q44" s="10"/>
    </row>
    <row r="45" spans="1:17">
      <c r="A45" s="3" t="s">
        <v>62</v>
      </c>
      <c r="B45" s="3"/>
      <c r="C45" s="3"/>
      <c r="D45" s="3"/>
      <c r="E45" s="3"/>
      <c r="F45" s="3"/>
      <c r="G45" s="3"/>
      <c r="H45" s="3"/>
      <c r="I45" s="5"/>
      <c r="J45" s="3"/>
      <c r="K45" s="3"/>
      <c r="L45" s="5"/>
      <c r="M45" s="3"/>
      <c r="N45" s="3"/>
      <c r="O45" s="3"/>
      <c r="P45" s="10"/>
      <c r="Q45" s="10"/>
    </row>
    <row r="46" spans="1:17">
      <c r="A46" s="3" t="s">
        <v>63</v>
      </c>
      <c r="B46" s="3"/>
      <c r="C46" s="3"/>
      <c r="D46" s="3"/>
      <c r="E46" s="3"/>
      <c r="F46" s="3"/>
      <c r="G46" s="3"/>
      <c r="H46" s="3"/>
      <c r="I46" s="5"/>
      <c r="J46" s="3"/>
      <c r="K46" s="3"/>
      <c r="L46" s="5"/>
      <c r="M46" s="3"/>
      <c r="N46" s="3"/>
      <c r="O46" s="3"/>
      <c r="P46" s="10"/>
      <c r="Q46" s="10"/>
    </row>
    <row r="47" spans="1:17">
      <c r="A47" s="3" t="s">
        <v>64</v>
      </c>
      <c r="B47" s="3"/>
      <c r="C47" s="3"/>
      <c r="D47" s="3"/>
      <c r="E47" s="3"/>
      <c r="F47" s="3"/>
      <c r="G47" s="3"/>
      <c r="H47" s="3"/>
      <c r="I47" s="5"/>
      <c r="J47" s="3"/>
      <c r="K47" s="3"/>
      <c r="L47" s="5"/>
      <c r="M47" s="3"/>
      <c r="N47" s="3"/>
      <c r="O47" s="3"/>
      <c r="P47" s="3"/>
      <c r="Q47" s="3"/>
    </row>
    <row r="48" spans="1:17">
      <c r="A48" s="3" t="s">
        <v>65</v>
      </c>
      <c r="B48" s="3"/>
      <c r="C48" s="3"/>
      <c r="D48" s="3"/>
      <c r="E48" s="3"/>
      <c r="F48" s="3"/>
      <c r="G48" s="3"/>
      <c r="H48" s="3"/>
      <c r="I48" s="5"/>
      <c r="J48" s="3"/>
      <c r="K48" s="3"/>
      <c r="L48" s="5"/>
      <c r="M48" s="3"/>
      <c r="N48" s="3"/>
      <c r="O48" s="3"/>
      <c r="P48" s="3"/>
      <c r="Q48" s="3"/>
    </row>
    <row r="49" spans="1:17">
      <c r="A49" s="3" t="s">
        <v>66</v>
      </c>
      <c r="B49" s="3"/>
      <c r="C49" s="3"/>
      <c r="D49" s="3"/>
      <c r="E49" s="3"/>
      <c r="F49" s="3"/>
      <c r="G49" s="3"/>
      <c r="H49" s="3"/>
      <c r="I49" s="5"/>
      <c r="J49" s="3"/>
      <c r="K49" s="3"/>
      <c r="L49" s="5"/>
      <c r="M49" s="3"/>
      <c r="N49" s="3"/>
      <c r="O49" s="3"/>
      <c r="P49" s="3"/>
      <c r="Q49" s="3"/>
    </row>
    <row r="50" spans="1:17">
      <c r="A50" s="3" t="s">
        <v>67</v>
      </c>
      <c r="B50" s="3"/>
      <c r="C50" s="3"/>
      <c r="D50" s="3"/>
      <c r="E50" s="3"/>
      <c r="F50" s="3"/>
      <c r="G50" s="3"/>
      <c r="H50" s="3"/>
      <c r="I50" s="5"/>
      <c r="J50" s="3"/>
      <c r="K50" s="3"/>
      <c r="L50" s="5"/>
      <c r="M50" s="3"/>
      <c r="N50" s="3"/>
      <c r="O50" s="3"/>
      <c r="P50" s="3"/>
      <c r="Q50" s="3"/>
    </row>
    <row r="51" spans="1:17">
      <c r="A51" s="3"/>
      <c r="B51" s="3"/>
      <c r="C51" s="3"/>
      <c r="D51" s="3"/>
      <c r="E51" s="3"/>
      <c r="F51" s="3"/>
      <c r="G51" s="3"/>
      <c r="H51" s="3"/>
      <c r="I51" s="5"/>
      <c r="J51" s="3"/>
      <c r="K51" s="3"/>
      <c r="L51" s="5"/>
      <c r="M51" s="3"/>
      <c r="N51" s="3"/>
      <c r="O51" s="3"/>
      <c r="P51" s="3"/>
      <c r="Q51" s="3"/>
    </row>
    <row r="52" spans="1:17">
      <c r="A52" s="3"/>
      <c r="B52" s="3"/>
      <c r="C52" s="3"/>
      <c r="D52" s="3"/>
      <c r="E52" s="3"/>
      <c r="F52" s="3"/>
      <c r="G52" s="3"/>
      <c r="H52" s="3"/>
      <c r="I52" s="5"/>
      <c r="J52" s="3"/>
      <c r="K52" s="3"/>
      <c r="L52" s="5"/>
      <c r="M52" s="3"/>
      <c r="N52" s="3"/>
      <c r="O52" s="3"/>
      <c r="P52" s="3"/>
      <c r="Q52" s="3"/>
    </row>
    <row r="53" spans="1:17">
      <c r="A53" s="3"/>
      <c r="B53" s="3"/>
      <c r="C53" s="3"/>
      <c r="D53" s="3"/>
      <c r="E53" s="3"/>
      <c r="F53" s="3"/>
      <c r="G53" s="3"/>
      <c r="H53" s="3"/>
      <c r="I53" s="5"/>
      <c r="J53" s="3"/>
      <c r="K53" s="3"/>
      <c r="L53" s="5"/>
      <c r="M53" s="3"/>
      <c r="N53" s="3"/>
      <c r="O53" s="3"/>
      <c r="P53" s="3"/>
      <c r="Q53" s="3"/>
    </row>
    <row r="54" spans="1:17">
      <c r="A54" s="3"/>
      <c r="B54" s="3"/>
      <c r="C54" s="3"/>
      <c r="D54" s="3"/>
      <c r="E54" s="3"/>
      <c r="F54" s="3"/>
      <c r="G54" s="3"/>
      <c r="H54" s="3"/>
      <c r="I54" s="5"/>
      <c r="J54" s="3"/>
      <c r="K54" s="3"/>
      <c r="L54" s="5"/>
      <c r="M54" s="3"/>
      <c r="N54" s="3"/>
      <c r="O54" s="3"/>
      <c r="P54" s="3"/>
      <c r="Q54" s="3"/>
    </row>
    <row r="55" spans="1:17">
      <c r="A55" s="3"/>
      <c r="B55" s="3"/>
      <c r="C55" s="3"/>
      <c r="D55" s="3"/>
      <c r="E55" s="3"/>
      <c r="F55" s="3"/>
      <c r="G55" s="3"/>
      <c r="H55" s="3"/>
      <c r="I55" s="5"/>
      <c r="J55" s="3"/>
      <c r="K55" s="3"/>
      <c r="L55" s="5"/>
      <c r="M55" s="3"/>
      <c r="N55" s="3"/>
      <c r="O55" s="3"/>
      <c r="P55" s="3"/>
      <c r="Q55" s="3"/>
    </row>
    <row r="56" spans="1:17">
      <c r="A56" s="3"/>
      <c r="B56" s="3"/>
      <c r="C56" s="3"/>
      <c r="D56" s="3"/>
      <c r="E56" s="3"/>
      <c r="F56" s="3"/>
      <c r="G56" s="3"/>
      <c r="H56" s="3"/>
      <c r="I56" s="5"/>
      <c r="J56" s="3"/>
      <c r="K56" s="3"/>
      <c r="L56" s="5"/>
      <c r="M56" s="3"/>
      <c r="N56" s="3"/>
      <c r="O56" s="3"/>
      <c r="P56" s="3"/>
      <c r="Q56" s="3"/>
    </row>
    <row r="57" spans="1:17">
      <c r="A57" s="3"/>
      <c r="B57" s="3"/>
      <c r="C57" s="3"/>
      <c r="D57" s="3"/>
      <c r="E57" s="3"/>
      <c r="F57" s="3"/>
      <c r="G57" s="3"/>
      <c r="H57" s="3"/>
      <c r="I57" s="5"/>
      <c r="J57" s="3"/>
      <c r="K57" s="3"/>
      <c r="L57" s="5"/>
      <c r="M57" s="3"/>
      <c r="N57" s="3"/>
      <c r="O57" s="3"/>
      <c r="P57" s="3"/>
      <c r="Q57" s="3"/>
    </row>
    <row r="58" spans="1:17">
      <c r="A58" s="3"/>
      <c r="B58" s="3"/>
      <c r="C58" s="3"/>
      <c r="D58" s="3"/>
      <c r="E58" s="3"/>
      <c r="F58" s="3"/>
      <c r="G58" s="3"/>
      <c r="H58" s="3"/>
      <c r="I58" s="5"/>
      <c r="J58" s="3"/>
      <c r="K58" s="3"/>
      <c r="L58" s="5"/>
      <c r="M58" s="3"/>
      <c r="N58" s="3"/>
      <c r="O58" s="3"/>
      <c r="P58" s="3"/>
      <c r="Q58" s="3"/>
    </row>
    <row r="59" spans="1:17">
      <c r="A59" s="3"/>
      <c r="B59" s="3"/>
      <c r="C59" s="3"/>
      <c r="D59" s="3"/>
      <c r="E59" s="3"/>
      <c r="F59" s="3"/>
      <c r="G59" s="3"/>
      <c r="H59" s="3"/>
      <c r="I59" s="5"/>
      <c r="J59" s="3"/>
      <c r="K59" s="3"/>
      <c r="L59" s="5"/>
      <c r="M59" s="3"/>
      <c r="N59" s="3"/>
      <c r="O59" s="3"/>
      <c r="P59" s="3"/>
      <c r="Q59" s="3"/>
    </row>
    <row r="60" spans="1:17">
      <c r="A60" s="3"/>
      <c r="B60" s="3"/>
      <c r="C60" s="3"/>
      <c r="D60" s="3"/>
      <c r="E60" s="3"/>
      <c r="F60" s="3"/>
      <c r="G60" s="3"/>
      <c r="H60" s="3"/>
      <c r="I60" s="5"/>
      <c r="J60" s="3"/>
      <c r="K60" s="3"/>
      <c r="L60" s="5"/>
      <c r="M60" s="3"/>
      <c r="N60" s="3"/>
      <c r="O60" s="3"/>
      <c r="P60" s="3"/>
      <c r="Q60" s="3"/>
    </row>
    <row r="61" spans="1:17">
      <c r="A61" s="3"/>
      <c r="B61" s="3"/>
      <c r="C61" s="3"/>
      <c r="D61" s="3"/>
      <c r="E61" s="3"/>
      <c r="F61" s="3"/>
      <c r="G61" s="3"/>
      <c r="H61" s="3"/>
      <c r="I61" s="5"/>
      <c r="J61" s="3"/>
      <c r="K61" s="3"/>
      <c r="L61" s="5"/>
      <c r="M61" s="3"/>
      <c r="N61" s="3"/>
      <c r="O61" s="3"/>
      <c r="P61" s="3"/>
      <c r="Q61" s="3"/>
    </row>
    <row r="62" spans="1:17">
      <c r="A62" s="3"/>
      <c r="B62" s="3"/>
      <c r="C62" s="3"/>
      <c r="D62" s="3"/>
      <c r="E62" s="3"/>
      <c r="F62" s="3"/>
      <c r="G62" s="3"/>
      <c r="H62" s="3"/>
      <c r="I62" s="5"/>
      <c r="J62" s="3"/>
      <c r="K62" s="3"/>
      <c r="L62" s="5"/>
      <c r="M62" s="3"/>
      <c r="N62" s="3"/>
      <c r="O62" s="3"/>
      <c r="P62" s="3"/>
      <c r="Q62" s="3"/>
    </row>
    <row r="63" spans="1:17">
      <c r="A63" s="3"/>
      <c r="B63" s="3"/>
      <c r="C63" s="3"/>
      <c r="D63" s="3"/>
      <c r="E63" s="3"/>
      <c r="F63" s="3"/>
      <c r="G63" s="3"/>
      <c r="H63" s="3"/>
      <c r="I63" s="5"/>
      <c r="J63" s="3"/>
      <c r="K63" s="3"/>
      <c r="L63" s="5"/>
      <c r="M63" s="3"/>
      <c r="N63" s="3"/>
      <c r="O63" s="3"/>
      <c r="P63" s="3"/>
      <c r="Q63" s="3"/>
    </row>
    <row r="64" spans="1:17">
      <c r="A64" s="3"/>
      <c r="B64" s="3"/>
      <c r="C64" s="3"/>
      <c r="D64" s="3"/>
      <c r="E64" s="3"/>
      <c r="F64" s="3"/>
      <c r="G64" s="3"/>
      <c r="H64" s="3"/>
      <c r="I64" s="5"/>
      <c r="J64" s="3"/>
      <c r="K64" s="3"/>
      <c r="L64" s="5"/>
      <c r="M64" s="3"/>
      <c r="N64" s="3"/>
      <c r="O64" s="3"/>
      <c r="P64" s="3"/>
      <c r="Q64" s="3"/>
    </row>
    <row r="65" spans="1:17">
      <c r="A65" s="3"/>
      <c r="B65" s="3"/>
      <c r="C65" s="3"/>
      <c r="D65" s="3"/>
      <c r="E65" s="3"/>
      <c r="F65" s="3"/>
      <c r="G65" s="3"/>
      <c r="H65" s="3"/>
      <c r="I65" s="5"/>
      <c r="J65" s="3"/>
      <c r="K65" s="3"/>
      <c r="L65" s="5"/>
      <c r="M65" s="3"/>
      <c r="N65" s="3"/>
      <c r="O65" s="3"/>
      <c r="P65" s="3"/>
      <c r="Q65" s="3"/>
    </row>
    <row r="66" spans="1:17">
      <c r="A66" s="3"/>
      <c r="B66" s="3"/>
      <c r="C66" s="3"/>
      <c r="D66" s="3"/>
      <c r="E66" s="3"/>
      <c r="F66" s="3"/>
      <c r="G66" s="3"/>
      <c r="H66" s="3"/>
      <c r="I66" s="5"/>
      <c r="J66" s="3"/>
      <c r="K66" s="3"/>
      <c r="L66" s="5"/>
      <c r="M66" s="3"/>
      <c r="N66" s="3"/>
      <c r="O66" s="3"/>
      <c r="P66" s="3"/>
      <c r="Q66" s="3"/>
    </row>
    <row r="67" spans="1:17">
      <c r="A67" s="3"/>
      <c r="B67" s="3"/>
      <c r="C67" s="3"/>
      <c r="D67" s="3"/>
      <c r="E67" s="3"/>
      <c r="F67" s="3"/>
      <c r="G67" s="3"/>
      <c r="H67" s="3"/>
      <c r="I67" s="5"/>
      <c r="J67" s="3"/>
      <c r="K67" s="3"/>
      <c r="L67" s="5"/>
      <c r="M67" s="3"/>
      <c r="N67" s="3"/>
      <c r="O67" s="3"/>
      <c r="P67" s="3"/>
      <c r="Q67" s="3"/>
    </row>
    <row r="68" spans="1:17">
      <c r="A68" s="3"/>
      <c r="B68" s="3"/>
      <c r="C68" s="3"/>
      <c r="D68" s="3"/>
      <c r="E68" s="3"/>
      <c r="F68" s="3"/>
      <c r="G68" s="3"/>
      <c r="H68" s="3"/>
      <c r="I68" s="5"/>
      <c r="J68" s="3"/>
      <c r="K68" s="3"/>
      <c r="L68" s="5"/>
      <c r="M68" s="3"/>
      <c r="N68" s="3"/>
      <c r="O68" s="3"/>
      <c r="P68" s="3"/>
      <c r="Q68" s="3"/>
    </row>
    <row r="69" spans="1:17">
      <c r="A69" s="3"/>
      <c r="B69" s="3"/>
      <c r="C69" s="3"/>
      <c r="D69" s="3"/>
      <c r="E69" s="3"/>
      <c r="F69" s="3"/>
      <c r="G69" s="3"/>
      <c r="H69" s="3"/>
      <c r="I69" s="5"/>
      <c r="J69" s="3"/>
      <c r="K69" s="3"/>
      <c r="L69" s="5"/>
      <c r="M69" s="3"/>
      <c r="N69" s="3"/>
      <c r="O69" s="3"/>
      <c r="P69" s="3"/>
      <c r="Q69" s="3"/>
    </row>
    <row r="70" spans="1:17">
      <c r="A70" s="3"/>
      <c r="B70" s="3"/>
      <c r="C70" s="3"/>
      <c r="D70" s="3"/>
      <c r="E70" s="3"/>
      <c r="F70" s="3"/>
      <c r="G70" s="3"/>
      <c r="H70" s="3"/>
      <c r="I70" s="5"/>
      <c r="J70" s="3"/>
      <c r="K70" s="3"/>
      <c r="L70" s="5"/>
      <c r="M70" s="3"/>
      <c r="N70" s="3"/>
      <c r="O70" s="3"/>
      <c r="P70" s="3"/>
      <c r="Q70" s="3"/>
    </row>
    <row r="71" spans="1:17">
      <c r="A71" s="3"/>
      <c r="B71" s="3"/>
      <c r="C71" s="3"/>
      <c r="D71" s="3"/>
      <c r="E71" s="3"/>
      <c r="F71" s="3"/>
      <c r="G71" s="3"/>
      <c r="H71" s="3"/>
      <c r="I71" s="5"/>
      <c r="J71" s="3"/>
      <c r="K71" s="3"/>
      <c r="L71" s="5"/>
      <c r="M71" s="3"/>
      <c r="N71" s="3"/>
      <c r="O71" s="3"/>
      <c r="P71" s="3"/>
      <c r="Q71" s="3"/>
    </row>
    <row r="72" spans="1:17">
      <c r="A72" s="3"/>
      <c r="B72" s="3"/>
      <c r="C72" s="3"/>
      <c r="D72" s="3"/>
      <c r="E72" s="3"/>
      <c r="F72" s="3"/>
      <c r="G72" s="3"/>
      <c r="H72" s="3"/>
      <c r="I72" s="5"/>
      <c r="J72" s="3"/>
      <c r="K72" s="3"/>
      <c r="L72" s="5"/>
      <c r="M72" s="3"/>
      <c r="N72" s="3"/>
      <c r="O72" s="3"/>
      <c r="P72" s="3"/>
      <c r="Q72" s="3"/>
    </row>
    <row r="73" spans="1:17">
      <c r="A73" s="3"/>
      <c r="B73" s="3"/>
      <c r="C73" s="3"/>
      <c r="D73" s="3"/>
      <c r="E73" s="3"/>
      <c r="F73" s="3"/>
      <c r="G73" s="3"/>
      <c r="H73" s="3"/>
      <c r="I73" s="5"/>
      <c r="J73" s="3"/>
      <c r="K73" s="3"/>
      <c r="L73" s="5"/>
      <c r="M73" s="3"/>
      <c r="N73" s="3"/>
      <c r="O73" s="3"/>
      <c r="P73" s="3"/>
      <c r="Q73" s="3"/>
    </row>
    <row r="74" spans="1:17">
      <c r="A74" s="3"/>
      <c r="B74" s="3"/>
      <c r="C74" s="3"/>
      <c r="D74" s="3"/>
      <c r="E74" s="3"/>
      <c r="F74" s="3"/>
      <c r="G74" s="3"/>
      <c r="H74" s="3"/>
      <c r="I74" s="5"/>
      <c r="J74" s="3"/>
      <c r="K74" s="3"/>
      <c r="L74" s="5"/>
      <c r="M74" s="3"/>
      <c r="N74" s="3"/>
      <c r="O74" s="3"/>
      <c r="P74" s="3"/>
      <c r="Q74" s="3"/>
    </row>
    <row r="75" spans="1:17">
      <c r="A75" s="3"/>
      <c r="B75" s="3"/>
      <c r="C75" s="3"/>
      <c r="D75" s="3"/>
      <c r="E75" s="3"/>
      <c r="F75" s="3"/>
      <c r="G75" s="3"/>
      <c r="H75" s="3"/>
      <c r="I75" s="5"/>
      <c r="J75" s="3"/>
      <c r="K75" s="3"/>
      <c r="L75" s="5"/>
      <c r="M75" s="3"/>
      <c r="N75" s="3"/>
      <c r="O75" s="3"/>
      <c r="P75" s="3"/>
      <c r="Q75" s="3"/>
    </row>
    <row r="76" spans="1:17">
      <c r="A76" s="3"/>
      <c r="B76" s="3"/>
      <c r="C76" s="3"/>
      <c r="D76" s="3"/>
      <c r="E76" s="3"/>
      <c r="F76" s="3"/>
      <c r="G76" s="3"/>
      <c r="H76" s="3"/>
      <c r="I76" s="5"/>
      <c r="J76" s="3"/>
      <c r="K76" s="3"/>
      <c r="L76" s="5"/>
      <c r="M76" s="3"/>
      <c r="N76" s="3"/>
      <c r="O76" s="3"/>
      <c r="P76" s="3"/>
      <c r="Q76" s="3"/>
    </row>
    <row r="77" spans="1:17">
      <c r="A77" s="3"/>
      <c r="B77" s="3"/>
      <c r="C77" s="3"/>
      <c r="D77" s="3"/>
      <c r="E77" s="3"/>
      <c r="F77" s="3"/>
      <c r="G77" s="3"/>
      <c r="H77" s="3"/>
      <c r="I77" s="5"/>
      <c r="J77" s="3"/>
      <c r="K77" s="3"/>
      <c r="L77" s="5"/>
      <c r="M77" s="3"/>
      <c r="N77" s="3"/>
      <c r="O77" s="3"/>
      <c r="P77" s="3"/>
      <c r="Q77" s="3"/>
    </row>
    <row r="78" spans="1:17">
      <c r="A78" s="3"/>
      <c r="B78" s="3"/>
      <c r="C78" s="3"/>
      <c r="D78" s="3"/>
      <c r="E78" s="3"/>
      <c r="F78" s="3"/>
      <c r="G78" s="3"/>
      <c r="H78" s="3"/>
      <c r="I78" s="5"/>
      <c r="J78" s="3"/>
      <c r="K78" s="3"/>
      <c r="L78" s="5"/>
      <c r="M78" s="3"/>
      <c r="N78" s="3"/>
      <c r="O78" s="3"/>
      <c r="P78" s="3"/>
      <c r="Q78" s="3"/>
    </row>
    <row r="79" spans="1:17">
      <c r="A79" s="3"/>
      <c r="B79" s="3"/>
      <c r="C79" s="3"/>
      <c r="D79" s="3"/>
      <c r="E79" s="3"/>
      <c r="F79" s="3"/>
      <c r="G79" s="3"/>
      <c r="H79" s="3"/>
      <c r="I79" s="5"/>
      <c r="J79" s="3"/>
      <c r="K79" s="3"/>
      <c r="L79" s="5"/>
      <c r="M79" s="3"/>
      <c r="N79" s="3"/>
      <c r="O79" s="3"/>
      <c r="P79" s="3"/>
      <c r="Q79" s="3"/>
    </row>
    <row r="80" spans="1:17">
      <c r="A80" s="3"/>
      <c r="B80" s="3"/>
      <c r="C80" s="3"/>
      <c r="D80" s="3"/>
      <c r="E80" s="3"/>
      <c r="F80" s="3"/>
      <c r="G80" s="3"/>
      <c r="H80" s="3"/>
      <c r="I80" s="5"/>
      <c r="J80" s="3"/>
      <c r="K80" s="3"/>
      <c r="L80" s="5"/>
      <c r="M80" s="3"/>
      <c r="N80" s="3"/>
      <c r="O80" s="3"/>
      <c r="P80" s="3"/>
      <c r="Q80" s="3"/>
    </row>
    <row r="81" spans="1:17">
      <c r="A81" s="3"/>
      <c r="B81" s="3"/>
      <c r="C81" s="3"/>
      <c r="D81" s="3"/>
      <c r="E81" s="3"/>
      <c r="F81" s="3"/>
      <c r="G81" s="3"/>
      <c r="H81" s="3"/>
      <c r="I81" s="5"/>
      <c r="J81" s="3"/>
      <c r="K81" s="3"/>
      <c r="L81" s="5"/>
      <c r="M81" s="3"/>
      <c r="N81" s="3"/>
      <c r="O81" s="3"/>
      <c r="P81" s="3"/>
      <c r="Q81" s="3"/>
    </row>
    <row r="82" spans="1:17">
      <c r="A82" s="3"/>
      <c r="B82" s="3"/>
      <c r="C82" s="3"/>
      <c r="D82" s="3"/>
      <c r="E82" s="3"/>
      <c r="F82" s="3"/>
      <c r="G82" s="3"/>
      <c r="H82" s="3"/>
      <c r="I82" s="5"/>
      <c r="J82" s="3"/>
      <c r="K82" s="3"/>
      <c r="L82" s="5"/>
      <c r="M82" s="3"/>
      <c r="N82" s="3"/>
      <c r="O82" s="3"/>
      <c r="P82" s="3"/>
      <c r="Q82" s="3"/>
    </row>
    <row r="83" spans="1:17">
      <c r="A83" s="3"/>
      <c r="B83" s="3"/>
      <c r="C83" s="3"/>
      <c r="D83" s="3"/>
      <c r="E83" s="3"/>
      <c r="F83" s="3"/>
      <c r="G83" s="3"/>
      <c r="H83" s="3"/>
      <c r="I83" s="5"/>
      <c r="J83" s="3"/>
      <c r="K83" s="3"/>
      <c r="L83" s="5"/>
      <c r="M83" s="3"/>
      <c r="N83" s="3"/>
      <c r="O83" s="3"/>
      <c r="P83" s="3"/>
      <c r="Q83" s="3"/>
    </row>
    <row r="84" spans="1:17">
      <c r="A84" s="3"/>
      <c r="B84" s="3"/>
      <c r="C84" s="3"/>
      <c r="D84" s="3"/>
      <c r="E84" s="3"/>
      <c r="F84" s="3"/>
      <c r="G84" s="3"/>
      <c r="H84" s="3"/>
      <c r="I84" s="5"/>
      <c r="J84" s="3"/>
      <c r="K84" s="3"/>
      <c r="L84" s="5"/>
      <c r="M84" s="3"/>
      <c r="N84" s="3"/>
      <c r="O84" s="3"/>
      <c r="P84" s="3"/>
      <c r="Q84" s="3"/>
    </row>
    <row r="85" spans="1:17">
      <c r="A85" s="3"/>
      <c r="B85" s="3"/>
      <c r="C85" s="3"/>
      <c r="D85" s="3"/>
      <c r="E85" s="3"/>
      <c r="F85" s="3"/>
      <c r="G85" s="3"/>
      <c r="H85" s="3"/>
      <c r="I85" s="5"/>
      <c r="J85" s="3"/>
      <c r="K85" s="3"/>
      <c r="L85" s="5"/>
      <c r="M85" s="3"/>
      <c r="N85" s="3"/>
      <c r="O85" s="3"/>
      <c r="P85" s="3"/>
      <c r="Q85" s="3"/>
    </row>
    <row r="86" spans="1:17">
      <c r="A86" s="3"/>
      <c r="B86" s="3"/>
      <c r="C86" s="3"/>
      <c r="D86" s="3"/>
      <c r="E86" s="3"/>
      <c r="F86" s="3"/>
      <c r="G86" s="3"/>
      <c r="H86" s="3"/>
      <c r="I86" s="5"/>
      <c r="J86" s="3"/>
      <c r="K86" s="3"/>
      <c r="L86" s="5"/>
      <c r="M86" s="3"/>
      <c r="N86" s="3"/>
      <c r="O86" s="3"/>
      <c r="P86" s="3"/>
      <c r="Q86" s="3"/>
    </row>
    <row r="87" spans="1:17">
      <c r="A87" s="3"/>
      <c r="B87" s="3"/>
      <c r="C87" s="3"/>
      <c r="D87" s="3"/>
      <c r="E87" s="3"/>
      <c r="F87" s="3"/>
      <c r="G87" s="3"/>
      <c r="H87" s="3"/>
      <c r="I87" s="5"/>
      <c r="J87" s="3"/>
      <c r="K87" s="3"/>
      <c r="L87" s="5"/>
      <c r="M87" s="3"/>
      <c r="N87" s="3"/>
      <c r="O87" s="3"/>
      <c r="P87" s="3"/>
      <c r="Q87" s="3"/>
    </row>
    <row r="88" spans="1:17">
      <c r="A88" s="3"/>
      <c r="B88" s="3"/>
      <c r="C88" s="3"/>
      <c r="D88" s="3"/>
      <c r="E88" s="3"/>
      <c r="F88" s="3"/>
      <c r="G88" s="3"/>
      <c r="H88" s="3"/>
      <c r="I88" s="5"/>
      <c r="J88" s="3"/>
      <c r="K88" s="3"/>
      <c r="L88" s="5"/>
      <c r="M88" s="3"/>
      <c r="N88" s="3"/>
      <c r="O88" s="3"/>
      <c r="P88" s="3"/>
      <c r="Q88" s="3"/>
    </row>
    <row r="89" spans="1:17">
      <c r="A89" s="3"/>
      <c r="B89" s="3"/>
      <c r="C89" s="3"/>
      <c r="D89" s="3"/>
      <c r="E89" s="3"/>
      <c r="F89" s="3"/>
      <c r="G89" s="3"/>
      <c r="H89" s="3"/>
      <c r="I89" s="5"/>
      <c r="J89" s="3"/>
      <c r="K89" s="3"/>
      <c r="L89" s="5"/>
      <c r="M89" s="3"/>
      <c r="N89" s="3"/>
      <c r="O89" s="3"/>
      <c r="P89" s="3"/>
      <c r="Q89" s="3"/>
    </row>
    <row r="90" spans="1:17">
      <c r="A90" s="3"/>
      <c r="B90" s="3"/>
      <c r="C90" s="3"/>
      <c r="D90" s="3"/>
      <c r="E90" s="3"/>
      <c r="F90" s="3"/>
      <c r="G90" s="3"/>
      <c r="H90" s="3"/>
      <c r="I90" s="5"/>
      <c r="J90" s="3"/>
      <c r="K90" s="3"/>
      <c r="L90" s="5"/>
      <c r="M90" s="3"/>
      <c r="N90" s="3"/>
      <c r="O90" s="3"/>
      <c r="P90" s="3"/>
      <c r="Q90" s="3"/>
    </row>
    <row r="91" spans="1:17">
      <c r="A91" s="3"/>
      <c r="B91" s="3"/>
      <c r="C91" s="3"/>
      <c r="D91" s="3"/>
      <c r="E91" s="3"/>
      <c r="F91" s="3"/>
      <c r="G91" s="3"/>
      <c r="H91" s="3"/>
      <c r="I91" s="5"/>
      <c r="J91" s="3"/>
      <c r="K91" s="3"/>
      <c r="L91" s="5"/>
      <c r="M91" s="3"/>
      <c r="N91" s="3"/>
      <c r="O91" s="3"/>
      <c r="P91" s="3"/>
      <c r="Q91" s="3"/>
    </row>
    <row r="92" spans="1:17">
      <c r="A92" s="3"/>
      <c r="B92" s="3"/>
      <c r="C92" s="3"/>
      <c r="D92" s="3"/>
      <c r="E92" s="3"/>
      <c r="F92" s="3"/>
      <c r="G92" s="3"/>
      <c r="H92" s="3"/>
      <c r="I92" s="5"/>
      <c r="J92" s="3"/>
      <c r="K92" s="3"/>
      <c r="L92" s="5"/>
      <c r="M92" s="3"/>
      <c r="N92" s="3"/>
      <c r="O92" s="3"/>
      <c r="P92" s="3"/>
      <c r="Q92" s="3"/>
    </row>
    <row r="93" spans="1:17">
      <c r="A93" s="3"/>
      <c r="B93" s="3"/>
      <c r="C93" s="3"/>
      <c r="D93" s="3"/>
      <c r="E93" s="3"/>
      <c r="F93" s="3"/>
      <c r="G93" s="3"/>
      <c r="H93" s="3"/>
      <c r="I93" s="5"/>
      <c r="J93" s="3"/>
      <c r="K93" s="3"/>
      <c r="L93" s="5"/>
      <c r="M93" s="3"/>
      <c r="N93" s="3"/>
      <c r="O93" s="3"/>
      <c r="P93" s="3"/>
      <c r="Q93" s="3"/>
    </row>
    <row r="94" spans="1:17">
      <c r="A94" s="3"/>
      <c r="B94" s="3"/>
      <c r="C94" s="3"/>
      <c r="D94" s="3"/>
      <c r="E94" s="3"/>
      <c r="F94" s="3"/>
      <c r="G94" s="3"/>
      <c r="H94" s="3"/>
      <c r="I94" s="5"/>
      <c r="J94" s="3"/>
      <c r="K94" s="3"/>
      <c r="L94" s="5"/>
      <c r="M94" s="3"/>
      <c r="N94" s="3"/>
      <c r="O94" s="3"/>
      <c r="P94" s="3"/>
      <c r="Q94" s="3"/>
    </row>
    <row r="95" spans="1:17">
      <c r="A95" s="3"/>
      <c r="B95" s="3"/>
      <c r="C95" s="3"/>
      <c r="D95" s="3"/>
      <c r="E95" s="3"/>
      <c r="F95" s="3"/>
      <c r="G95" s="3"/>
      <c r="H95" s="3"/>
      <c r="I95" s="5"/>
      <c r="J95" s="3"/>
      <c r="K95" s="3"/>
      <c r="L95" s="5"/>
      <c r="M95" s="3"/>
      <c r="N95" s="3"/>
      <c r="O95" s="3"/>
      <c r="P95" s="3"/>
      <c r="Q95" s="3"/>
    </row>
    <row r="96" spans="1:17">
      <c r="A96" s="3"/>
      <c r="B96" s="3"/>
      <c r="C96" s="3"/>
      <c r="D96" s="3"/>
      <c r="E96" s="3"/>
      <c r="F96" s="3"/>
      <c r="G96" s="3"/>
      <c r="H96" s="3"/>
      <c r="I96" s="5"/>
      <c r="J96" s="3"/>
      <c r="K96" s="3"/>
      <c r="L96" s="5"/>
      <c r="M96" s="3"/>
      <c r="N96" s="3"/>
      <c r="O96" s="3"/>
      <c r="P96" s="3"/>
      <c r="Q96" s="3"/>
    </row>
    <row r="97" spans="1:17">
      <c r="A97" s="3"/>
      <c r="B97" s="3"/>
      <c r="C97" s="3"/>
      <c r="D97" s="3"/>
      <c r="E97" s="3"/>
      <c r="F97" s="3"/>
      <c r="G97" s="3"/>
      <c r="H97" s="3"/>
      <c r="I97" s="5"/>
      <c r="J97" s="3"/>
      <c r="K97" s="3"/>
      <c r="L97" s="5"/>
      <c r="M97" s="3"/>
      <c r="N97" s="3"/>
      <c r="O97" s="3"/>
      <c r="P97" s="3"/>
      <c r="Q97" s="3"/>
    </row>
    <row r="98" spans="1:17">
      <c r="A98" s="3"/>
      <c r="B98" s="3"/>
      <c r="C98" s="3"/>
      <c r="D98" s="3"/>
      <c r="E98" s="3"/>
      <c r="F98" s="3"/>
      <c r="G98" s="3"/>
      <c r="H98" s="3"/>
      <c r="I98" s="5"/>
      <c r="J98" s="3"/>
      <c r="K98" s="3"/>
      <c r="L98" s="5"/>
      <c r="M98" s="3"/>
      <c r="N98" s="3"/>
      <c r="O98" s="3"/>
      <c r="P98" s="3"/>
      <c r="Q98" s="3"/>
    </row>
    <row r="99" spans="1:17">
      <c r="A99" s="3"/>
      <c r="B99" s="3"/>
      <c r="C99" s="3"/>
      <c r="D99" s="3"/>
      <c r="E99" s="3"/>
      <c r="F99" s="3"/>
      <c r="G99" s="3"/>
      <c r="H99" s="3"/>
      <c r="I99" s="5"/>
      <c r="J99" s="3"/>
      <c r="K99" s="3"/>
      <c r="L99" s="5"/>
      <c r="M99" s="3"/>
      <c r="N99" s="3"/>
      <c r="O99" s="3"/>
      <c r="P99" s="3"/>
      <c r="Q99" s="3"/>
    </row>
    <row r="100" spans="1:17">
      <c r="A100" s="3"/>
      <c r="B100" s="3"/>
      <c r="C100" s="3"/>
      <c r="D100" s="3"/>
      <c r="E100" s="3"/>
      <c r="F100" s="3"/>
      <c r="G100" s="3"/>
      <c r="H100" s="3"/>
      <c r="I100" s="5"/>
      <c r="J100" s="3"/>
      <c r="K100" s="3"/>
      <c r="L100" s="5"/>
      <c r="M100" s="3"/>
      <c r="N100" s="3"/>
      <c r="O100" s="3"/>
      <c r="P100" s="3"/>
      <c r="Q100" s="3"/>
    </row>
    <row r="101" spans="1:17">
      <c r="A101" s="3"/>
      <c r="B101" s="3"/>
      <c r="C101" s="3"/>
      <c r="D101" s="3"/>
      <c r="E101" s="3"/>
      <c r="F101" s="3"/>
      <c r="G101" s="3"/>
      <c r="H101" s="3"/>
      <c r="I101" s="5"/>
      <c r="J101" s="3"/>
      <c r="K101" s="3"/>
      <c r="L101" s="5"/>
      <c r="M101" s="3"/>
      <c r="N101" s="3"/>
      <c r="O101" s="3"/>
      <c r="P101" s="3"/>
      <c r="Q101" s="3"/>
    </row>
  </sheetData>
  <mergeCells count="1">
    <mergeCell ref="A1:Q1"/>
  </mergeCell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C45FD5-AC58-4444-B926-EB97285E5883}">
          <x14:formula1>
            <xm:f>'LISTAS DESPLEGABLES'!$A$2:$A$5</xm:f>
          </x14:formula1>
          <xm:sqref>O3:O101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40A-C9E4-4F74-B72A-5E88C6347AFF}">
  <dimension ref="A1:X129"/>
  <sheetViews>
    <sheetView zoomScale="60" zoomScaleNormal="60" workbookViewId="0">
      <pane xSplit="2" ySplit="2" topLeftCell="X4" activePane="bottomRight" state="frozen"/>
      <selection pane="topRight" activeCell="C1" sqref="C1"/>
      <selection pane="bottomLeft" activeCell="A3" sqref="A3"/>
      <selection pane="bottomRight" activeCell="X4" sqref="X4"/>
    </sheetView>
  </sheetViews>
  <sheetFormatPr baseColWidth="10" defaultColWidth="11.42578125" defaultRowHeight="15"/>
  <cols>
    <col min="1" max="1" width="15.42578125" bestFit="1" customWidth="1"/>
    <col min="2" max="2" width="28.42578125" customWidth="1"/>
    <col min="3" max="3" width="11" style="188" customWidth="1"/>
    <col min="4" max="4" width="16.5703125" bestFit="1" customWidth="1"/>
    <col min="5" max="5" width="16.5703125" customWidth="1"/>
    <col min="6" max="6" width="23.140625" customWidth="1"/>
    <col min="7" max="7" width="25.7109375" customWidth="1"/>
    <col min="8" max="8" width="26.7109375" customWidth="1"/>
    <col min="9" max="9" width="48.5703125" customWidth="1"/>
    <col min="10" max="10" width="10.5703125" style="188" bestFit="1" customWidth="1"/>
    <col min="11" max="11" width="10.28515625" style="188" bestFit="1" customWidth="1"/>
    <col min="12" max="12" width="18.85546875" style="131" bestFit="1" customWidth="1"/>
    <col min="13" max="13" width="16.42578125" style="131" bestFit="1" customWidth="1"/>
    <col min="14" max="14" width="15.140625" style="131" customWidth="1"/>
    <col min="15" max="15" width="18.140625" customWidth="1"/>
    <col min="16" max="16" width="18.7109375" style="144" customWidth="1"/>
    <col min="17" max="17" width="31" style="138" bestFit="1" customWidth="1"/>
    <col min="18" max="18" width="18.42578125" bestFit="1" customWidth="1"/>
    <col min="19" max="19" width="22.140625" customWidth="1"/>
    <col min="20" max="20" width="24.42578125" customWidth="1"/>
    <col min="21" max="21" width="15.42578125" customWidth="1"/>
    <col min="22" max="22" width="20.42578125" bestFit="1" customWidth="1"/>
    <col min="23" max="23" width="37.42578125" style="193" customWidth="1"/>
    <col min="24" max="24" width="40" style="185" customWidth="1"/>
    <col min="25" max="25" width="24.28515625" customWidth="1"/>
  </cols>
  <sheetData>
    <row r="1" spans="1:24" ht="28.5" customHeight="1">
      <c r="A1" s="290" t="s">
        <v>1261</v>
      </c>
      <c r="B1" s="291"/>
      <c r="C1" s="291"/>
      <c r="D1" s="291"/>
      <c r="E1" s="291"/>
      <c r="F1" s="291"/>
      <c r="G1" s="291"/>
      <c r="H1" s="291"/>
      <c r="I1" s="291"/>
      <c r="J1" s="292"/>
      <c r="K1" s="292"/>
      <c r="L1" s="291"/>
      <c r="M1" s="291"/>
      <c r="N1" s="291"/>
      <c r="O1" s="291"/>
      <c r="P1" s="291"/>
      <c r="Q1" s="291"/>
      <c r="R1" s="291"/>
      <c r="S1" s="291"/>
      <c r="T1" s="291"/>
      <c r="U1" s="291"/>
      <c r="V1" s="291"/>
      <c r="W1" s="291"/>
      <c r="X1" s="293"/>
    </row>
    <row r="2" spans="1:24" ht="30">
      <c r="A2" s="116" t="s">
        <v>1262</v>
      </c>
      <c r="B2" s="117" t="s">
        <v>2</v>
      </c>
      <c r="C2" s="118" t="s">
        <v>1263</v>
      </c>
      <c r="D2" s="118" t="s">
        <v>1264</v>
      </c>
      <c r="E2" s="117" t="s">
        <v>1265</v>
      </c>
      <c r="F2" s="117" t="s">
        <v>4</v>
      </c>
      <c r="G2" s="176" t="s">
        <v>1266</v>
      </c>
      <c r="H2" s="176" t="s">
        <v>1267</v>
      </c>
      <c r="I2" s="117" t="s">
        <v>6</v>
      </c>
      <c r="J2" s="117" t="s">
        <v>896</v>
      </c>
      <c r="K2" s="117" t="s">
        <v>897</v>
      </c>
      <c r="L2" s="129" t="s">
        <v>7</v>
      </c>
      <c r="M2" s="129" t="s">
        <v>8</v>
      </c>
      <c r="N2" s="129" t="s">
        <v>1268</v>
      </c>
      <c r="O2" s="117" t="s">
        <v>9</v>
      </c>
      <c r="P2" s="245" t="s">
        <v>1269</v>
      </c>
      <c r="Q2" s="118" t="s">
        <v>1270</v>
      </c>
      <c r="R2" s="118" t="s">
        <v>1054</v>
      </c>
      <c r="S2" s="118" t="s">
        <v>12</v>
      </c>
      <c r="T2" s="118" t="s">
        <v>13</v>
      </c>
      <c r="U2" s="117" t="s">
        <v>14</v>
      </c>
      <c r="V2" s="117" t="s">
        <v>15</v>
      </c>
      <c r="W2" s="118" t="s">
        <v>16</v>
      </c>
      <c r="X2" s="211" t="s">
        <v>17</v>
      </c>
    </row>
    <row r="3" spans="1:24" ht="85.5" hidden="1" customHeight="1">
      <c r="A3" s="153" t="s">
        <v>1271</v>
      </c>
      <c r="B3" s="154" t="s">
        <v>1272</v>
      </c>
      <c r="C3" s="156" t="s">
        <v>1273</v>
      </c>
      <c r="D3" s="155" t="s">
        <v>1274</v>
      </c>
      <c r="E3" s="155" t="s">
        <v>906</v>
      </c>
      <c r="F3" s="156" t="s">
        <v>927</v>
      </c>
      <c r="G3" s="157" t="s">
        <v>1275</v>
      </c>
      <c r="H3" s="158"/>
      <c r="I3" s="154" t="s">
        <v>1276</v>
      </c>
      <c r="J3" s="250">
        <v>2398</v>
      </c>
      <c r="K3" s="250">
        <v>55805</v>
      </c>
      <c r="L3" s="159">
        <v>44986</v>
      </c>
      <c r="M3" s="164">
        <v>45291</v>
      </c>
      <c r="N3" s="159"/>
      <c r="O3" s="160">
        <v>90372324</v>
      </c>
      <c r="P3" s="140"/>
      <c r="Q3" s="134"/>
      <c r="R3" s="89">
        <f t="shared" ref="R3:R58" si="0">SUM(O3,Q3)</f>
        <v>90372324</v>
      </c>
      <c r="S3" s="5">
        <v>82841297</v>
      </c>
      <c r="T3" s="89">
        <f t="shared" ref="T3:T59" si="1">R3-S3</f>
        <v>7531027</v>
      </c>
      <c r="U3" s="7">
        <f>Tabla2[[#This Row],[TOTAL DESEMBOLSADO]]/Tabla2[[#This Row],[VALOR TOTAL]]</f>
        <v>0.91666666666666663</v>
      </c>
      <c r="V3" s="4" t="s">
        <v>951</v>
      </c>
      <c r="W3" s="12"/>
      <c r="X3" s="115" t="s">
        <v>1277</v>
      </c>
    </row>
    <row r="4" spans="1:24" ht="60">
      <c r="A4" s="153" t="s">
        <v>1278</v>
      </c>
      <c r="B4" s="154" t="s">
        <v>956</v>
      </c>
      <c r="C4" s="156" t="s">
        <v>1273</v>
      </c>
      <c r="D4" s="155" t="s">
        <v>242</v>
      </c>
      <c r="E4" s="155" t="s">
        <v>906</v>
      </c>
      <c r="F4" s="156" t="s">
        <v>1002</v>
      </c>
      <c r="G4" s="157" t="s">
        <v>1279</v>
      </c>
      <c r="H4" s="158"/>
      <c r="I4" s="154" t="s">
        <v>1280</v>
      </c>
      <c r="J4" s="250"/>
      <c r="K4" s="250"/>
      <c r="L4" s="159">
        <v>45017</v>
      </c>
      <c r="M4" s="164">
        <v>45291</v>
      </c>
      <c r="N4" s="159"/>
      <c r="O4" s="160">
        <v>74922123</v>
      </c>
      <c r="P4" s="140"/>
      <c r="Q4" s="134"/>
      <c r="R4" s="89">
        <f t="shared" si="0"/>
        <v>74922123</v>
      </c>
      <c r="S4" s="5">
        <v>8271423</v>
      </c>
      <c r="T4" s="89">
        <f t="shared" si="1"/>
        <v>66650700</v>
      </c>
      <c r="U4" s="7">
        <f>Tabla2[[#This Row],[TOTAL DESEMBOLSADO]]/Tabla2[[#This Row],[VALOR TOTAL]]</f>
        <v>0.1104002752297876</v>
      </c>
      <c r="V4" s="4" t="s">
        <v>951</v>
      </c>
      <c r="W4" s="12"/>
      <c r="X4" s="277" t="s">
        <v>1281</v>
      </c>
    </row>
    <row r="5" spans="1:24" ht="60">
      <c r="A5" s="153" t="s">
        <v>1282</v>
      </c>
      <c r="B5" s="154" t="s">
        <v>1283</v>
      </c>
      <c r="C5" s="156" t="s">
        <v>1273</v>
      </c>
      <c r="D5" s="155" t="s">
        <v>1065</v>
      </c>
      <c r="E5" s="155" t="s">
        <v>906</v>
      </c>
      <c r="F5" s="156" t="s">
        <v>900</v>
      </c>
      <c r="G5" s="157" t="s">
        <v>1284</v>
      </c>
      <c r="H5" s="158"/>
      <c r="I5" s="154" t="s">
        <v>1130</v>
      </c>
      <c r="J5" s="250">
        <v>2399</v>
      </c>
      <c r="K5" s="250">
        <v>55807</v>
      </c>
      <c r="L5" s="159">
        <v>45047</v>
      </c>
      <c r="M5" s="164">
        <v>45077</v>
      </c>
      <c r="N5" s="159"/>
      <c r="O5" s="160">
        <v>13090000</v>
      </c>
      <c r="P5" s="140"/>
      <c r="Q5" s="134"/>
      <c r="R5" s="89">
        <f t="shared" si="0"/>
        <v>13090000</v>
      </c>
      <c r="S5" s="5">
        <v>13090000</v>
      </c>
      <c r="T5" s="89">
        <f t="shared" si="1"/>
        <v>0</v>
      </c>
      <c r="U5" s="7">
        <f>Tabla2[[#This Row],[TOTAL DESEMBOLSADO]]/Tabla2[[#This Row],[VALOR TOTAL]]</f>
        <v>1</v>
      </c>
      <c r="V5" s="4" t="s">
        <v>77</v>
      </c>
      <c r="W5" s="191"/>
      <c r="X5" s="115" t="s">
        <v>1285</v>
      </c>
    </row>
    <row r="6" spans="1:24" ht="60">
      <c r="A6" s="153" t="s">
        <v>1286</v>
      </c>
      <c r="B6" s="154" t="s">
        <v>1287</v>
      </c>
      <c r="C6" s="156" t="s">
        <v>1288</v>
      </c>
      <c r="D6" s="177">
        <v>1128422725</v>
      </c>
      <c r="E6" s="177" t="s">
        <v>906</v>
      </c>
      <c r="F6" s="156" t="s">
        <v>900</v>
      </c>
      <c r="G6" s="157" t="s">
        <v>1289</v>
      </c>
      <c r="H6" s="158"/>
      <c r="I6" s="154" t="s">
        <v>1290</v>
      </c>
      <c r="J6" s="156"/>
      <c r="K6" s="156"/>
      <c r="L6" s="159">
        <v>45047</v>
      </c>
      <c r="M6" s="164">
        <v>45289</v>
      </c>
      <c r="N6" s="159"/>
      <c r="O6" s="160">
        <v>54586667</v>
      </c>
      <c r="P6" s="140"/>
      <c r="Q6" s="134"/>
      <c r="R6" s="178">
        <f t="shared" si="0"/>
        <v>54586667</v>
      </c>
      <c r="S6" s="5">
        <v>54433333</v>
      </c>
      <c r="T6" s="89">
        <f t="shared" si="1"/>
        <v>153334</v>
      </c>
      <c r="U6" s="7">
        <f>Tabla2[[#This Row],[TOTAL DESEMBOLSADO]]/Tabla2[[#This Row],[VALOR TOTAL]]</f>
        <v>0.99719099904011355</v>
      </c>
      <c r="V6" s="4" t="s">
        <v>951</v>
      </c>
      <c r="W6" s="12"/>
      <c r="X6" s="180" t="s">
        <v>1291</v>
      </c>
    </row>
    <row r="7" spans="1:24" ht="90">
      <c r="A7" s="153" t="s">
        <v>1292</v>
      </c>
      <c r="B7" s="154" t="s">
        <v>871</v>
      </c>
      <c r="C7" s="156" t="s">
        <v>1288</v>
      </c>
      <c r="D7" s="177">
        <v>42683975</v>
      </c>
      <c r="E7" s="177" t="s">
        <v>906</v>
      </c>
      <c r="F7" s="156" t="s">
        <v>900</v>
      </c>
      <c r="G7" s="157" t="s">
        <v>1275</v>
      </c>
      <c r="H7" s="158"/>
      <c r="I7" s="154" t="s">
        <v>1293</v>
      </c>
      <c r="J7" s="156">
        <v>2402</v>
      </c>
      <c r="K7" s="156">
        <v>55809</v>
      </c>
      <c r="L7" s="159">
        <v>45047</v>
      </c>
      <c r="M7" s="164">
        <v>45282</v>
      </c>
      <c r="N7" s="159"/>
      <c r="O7" s="160">
        <v>38390000</v>
      </c>
      <c r="P7" s="140"/>
      <c r="Q7" s="134"/>
      <c r="R7" s="178">
        <f t="shared" si="0"/>
        <v>38390000</v>
      </c>
      <c r="S7" s="94">
        <v>32010000</v>
      </c>
      <c r="T7" s="89">
        <f t="shared" si="1"/>
        <v>6380000</v>
      </c>
      <c r="U7" s="7">
        <f>Tabla2[[#This Row],[TOTAL DESEMBOLSADO]]/Tabla2[[#This Row],[VALOR TOTAL]]</f>
        <v>0.833810888252149</v>
      </c>
      <c r="V7" s="4" t="s">
        <v>951</v>
      </c>
      <c r="W7" s="12"/>
      <c r="X7" s="275" t="s">
        <v>1294</v>
      </c>
    </row>
    <row r="8" spans="1:24" ht="57" hidden="1" customHeight="1">
      <c r="A8" s="153" t="s">
        <v>1295</v>
      </c>
      <c r="B8" s="154" t="s">
        <v>726</v>
      </c>
      <c r="C8" s="156" t="s">
        <v>1288</v>
      </c>
      <c r="D8" s="155">
        <v>98663524</v>
      </c>
      <c r="E8" s="155" t="s">
        <v>906</v>
      </c>
      <c r="F8" s="156" t="s">
        <v>900</v>
      </c>
      <c r="G8" s="157" t="s">
        <v>1296</v>
      </c>
      <c r="H8" s="158"/>
      <c r="I8" s="154" t="s">
        <v>1297</v>
      </c>
      <c r="J8" s="250"/>
      <c r="K8" s="250"/>
      <c r="L8" s="159" t="s">
        <v>1298</v>
      </c>
      <c r="M8" s="164">
        <v>45289</v>
      </c>
      <c r="N8" s="159"/>
      <c r="O8" s="160">
        <v>65146667</v>
      </c>
      <c r="P8" s="140"/>
      <c r="Q8" s="134"/>
      <c r="R8" s="89">
        <f t="shared" si="0"/>
        <v>65146667</v>
      </c>
      <c r="S8" s="5">
        <v>14560000</v>
      </c>
      <c r="T8" s="89">
        <f t="shared" si="1"/>
        <v>50586667</v>
      </c>
      <c r="U8" s="7">
        <f>Tabla2[[#This Row],[TOTAL DESEMBOLSADO]]/Tabla2[[#This Row],[VALOR TOTAL]]</f>
        <v>0.22349570086217918</v>
      </c>
      <c r="V8" s="4" t="s">
        <v>951</v>
      </c>
      <c r="W8" s="12"/>
      <c r="X8" s="115" t="s">
        <v>1299</v>
      </c>
    </row>
    <row r="9" spans="1:24" ht="60" hidden="1">
      <c r="A9" s="153" t="s">
        <v>1300</v>
      </c>
      <c r="B9" s="154" t="s">
        <v>764</v>
      </c>
      <c r="C9" s="156" t="s">
        <v>1288</v>
      </c>
      <c r="D9" s="177">
        <v>71361429</v>
      </c>
      <c r="E9" s="177" t="s">
        <v>906</v>
      </c>
      <c r="F9" s="156" t="s">
        <v>900</v>
      </c>
      <c r="G9" s="157" t="s">
        <v>1279</v>
      </c>
      <c r="H9" s="158"/>
      <c r="I9" s="154" t="s">
        <v>1301</v>
      </c>
      <c r="J9" s="156"/>
      <c r="K9" s="156"/>
      <c r="L9" s="159" t="s">
        <v>1302</v>
      </c>
      <c r="M9" s="164">
        <v>45289</v>
      </c>
      <c r="N9" s="159"/>
      <c r="O9" s="160">
        <v>37730000</v>
      </c>
      <c r="P9" s="140"/>
      <c r="Q9" s="134"/>
      <c r="R9" s="178">
        <f t="shared" si="0"/>
        <v>37730000</v>
      </c>
      <c r="S9" s="94"/>
      <c r="T9" s="89">
        <f t="shared" si="1"/>
        <v>37730000</v>
      </c>
      <c r="U9" s="7">
        <f>Tabla2[[#This Row],[TOTAL DESEMBOLSADO]]/Tabla2[[#This Row],[VALOR TOTAL]]</f>
        <v>0</v>
      </c>
      <c r="V9" s="4" t="s">
        <v>951</v>
      </c>
      <c r="W9" s="12"/>
      <c r="X9" s="180" t="s">
        <v>1303</v>
      </c>
    </row>
    <row r="10" spans="1:24" ht="67.5" hidden="1" customHeight="1">
      <c r="A10" s="153" t="s">
        <v>1304</v>
      </c>
      <c r="B10" s="154" t="s">
        <v>1305</v>
      </c>
      <c r="C10" s="156" t="s">
        <v>1288</v>
      </c>
      <c r="D10" s="177">
        <v>43446938</v>
      </c>
      <c r="E10" s="177" t="s">
        <v>906</v>
      </c>
      <c r="F10" s="156" t="s">
        <v>900</v>
      </c>
      <c r="G10" s="157" t="s">
        <v>1306</v>
      </c>
      <c r="H10" s="158"/>
      <c r="I10" s="154" t="s">
        <v>1307</v>
      </c>
      <c r="J10" s="156"/>
      <c r="K10" s="156"/>
      <c r="L10" s="159" t="s">
        <v>1308</v>
      </c>
      <c r="M10" s="164">
        <v>45289</v>
      </c>
      <c r="N10" s="159"/>
      <c r="O10" s="160">
        <v>63840000</v>
      </c>
      <c r="P10" s="140"/>
      <c r="Q10" s="134"/>
      <c r="R10" s="178">
        <f t="shared" si="0"/>
        <v>63840000</v>
      </c>
      <c r="S10" s="94">
        <v>13626667</v>
      </c>
      <c r="T10" s="89">
        <f t="shared" si="1"/>
        <v>50213333</v>
      </c>
      <c r="U10" s="7">
        <f>Tabla2[[#This Row],[TOTAL DESEMBOLSADO]]/Tabla2[[#This Row],[VALOR TOTAL]]</f>
        <v>0.21345029761904763</v>
      </c>
      <c r="V10" s="4" t="s">
        <v>951</v>
      </c>
      <c r="W10" s="12"/>
      <c r="X10" s="180" t="s">
        <v>1309</v>
      </c>
    </row>
    <row r="11" spans="1:24" ht="72.75" hidden="1" customHeight="1">
      <c r="A11" s="153" t="s">
        <v>1310</v>
      </c>
      <c r="B11" s="154" t="s">
        <v>1311</v>
      </c>
      <c r="C11" s="156" t="s">
        <v>1273</v>
      </c>
      <c r="D11" s="155" t="s">
        <v>1312</v>
      </c>
      <c r="E11" s="155" t="s">
        <v>906</v>
      </c>
      <c r="F11" s="156" t="s">
        <v>900</v>
      </c>
      <c r="G11" s="157" t="s">
        <v>1313</v>
      </c>
      <c r="H11" s="158"/>
      <c r="I11" s="154" t="s">
        <v>1314</v>
      </c>
      <c r="J11" s="250"/>
      <c r="K11" s="250"/>
      <c r="L11" s="159" t="s">
        <v>1315</v>
      </c>
      <c r="M11" s="164">
        <v>45289</v>
      </c>
      <c r="N11" s="159"/>
      <c r="O11" s="160">
        <v>91020000</v>
      </c>
      <c r="P11" s="140"/>
      <c r="Q11" s="134"/>
      <c r="R11" s="89">
        <f t="shared" si="0"/>
        <v>91020000</v>
      </c>
      <c r="S11" s="5"/>
      <c r="T11" s="89">
        <f t="shared" si="1"/>
        <v>91020000</v>
      </c>
      <c r="U11" s="7">
        <f>Tabla2[[#This Row],[TOTAL DESEMBOLSADO]]/Tabla2[[#This Row],[VALOR TOTAL]]</f>
        <v>0</v>
      </c>
      <c r="V11" s="4" t="s">
        <v>951</v>
      </c>
      <c r="W11" s="12"/>
      <c r="X11" s="115" t="s">
        <v>1316</v>
      </c>
    </row>
    <row r="12" spans="1:24" ht="60" hidden="1">
      <c r="A12" s="153" t="s">
        <v>1317</v>
      </c>
      <c r="B12" s="154" t="s">
        <v>1318</v>
      </c>
      <c r="C12" s="156" t="s">
        <v>1273</v>
      </c>
      <c r="D12" s="155" t="s">
        <v>1319</v>
      </c>
      <c r="E12" s="155" t="s">
        <v>906</v>
      </c>
      <c r="F12" s="156" t="s">
        <v>1002</v>
      </c>
      <c r="G12" s="157" t="s">
        <v>1279</v>
      </c>
      <c r="H12" s="158"/>
      <c r="I12" s="154" t="s">
        <v>1320</v>
      </c>
      <c r="J12" s="250"/>
      <c r="K12" s="250"/>
      <c r="L12" s="159" t="s">
        <v>1321</v>
      </c>
      <c r="M12" s="164">
        <v>45291</v>
      </c>
      <c r="N12" s="159"/>
      <c r="O12" s="160">
        <v>6413262</v>
      </c>
      <c r="P12" s="140"/>
      <c r="Q12" s="134"/>
      <c r="R12" s="89">
        <f t="shared" si="0"/>
        <v>6413262</v>
      </c>
      <c r="S12" s="5">
        <v>602621</v>
      </c>
      <c r="T12" s="89">
        <f t="shared" si="1"/>
        <v>5810641</v>
      </c>
      <c r="U12" s="7">
        <f>Tabla2[[#This Row],[TOTAL DESEMBOLSADO]]/Tabla2[[#This Row],[VALOR TOTAL]]</f>
        <v>9.3964818527607324E-2</v>
      </c>
      <c r="V12" s="4" t="s">
        <v>951</v>
      </c>
      <c r="W12" s="12"/>
      <c r="X12" s="115" t="s">
        <v>1322</v>
      </c>
    </row>
    <row r="13" spans="1:24" ht="90.75" hidden="1" customHeight="1">
      <c r="A13" s="153" t="s">
        <v>1323</v>
      </c>
      <c r="B13" s="154" t="s">
        <v>616</v>
      </c>
      <c r="C13" s="156" t="s">
        <v>1288</v>
      </c>
      <c r="D13" s="155">
        <v>39389544</v>
      </c>
      <c r="E13" s="155" t="s">
        <v>906</v>
      </c>
      <c r="F13" s="156" t="s">
        <v>900</v>
      </c>
      <c r="G13" s="157" t="s">
        <v>1324</v>
      </c>
      <c r="H13" s="158" t="s">
        <v>1325</v>
      </c>
      <c r="I13" s="154" t="s">
        <v>1326</v>
      </c>
      <c r="J13" s="250">
        <v>2419</v>
      </c>
      <c r="K13" s="250">
        <v>55842</v>
      </c>
      <c r="L13" s="159">
        <v>44970</v>
      </c>
      <c r="M13" s="164" t="s">
        <v>1327</v>
      </c>
      <c r="N13" s="159" t="s">
        <v>1328</v>
      </c>
      <c r="O13" s="160">
        <v>48066667</v>
      </c>
      <c r="P13" s="140" t="s">
        <v>1329</v>
      </c>
      <c r="Q13" s="134">
        <v>22800000</v>
      </c>
      <c r="R13" s="89">
        <f t="shared" si="0"/>
        <v>70866667</v>
      </c>
      <c r="S13" s="5">
        <v>67550471</v>
      </c>
      <c r="T13" s="89">
        <f t="shared" si="1"/>
        <v>3316196</v>
      </c>
      <c r="U13" s="7">
        <f>Tabla2[[#This Row],[TOTAL DESEMBOLSADO]]/Tabla2[[#This Row],[VALOR TOTAL]]</f>
        <v>0.95320513662650452</v>
      </c>
      <c r="V13" s="4" t="s">
        <v>77</v>
      </c>
      <c r="W13" s="12"/>
      <c r="X13" s="212" t="s">
        <v>1330</v>
      </c>
    </row>
    <row r="14" spans="1:24" ht="138" hidden="1" customHeight="1">
      <c r="A14" s="153" t="s">
        <v>1331</v>
      </c>
      <c r="B14" s="154" t="s">
        <v>1097</v>
      </c>
      <c r="C14" s="156" t="s">
        <v>1273</v>
      </c>
      <c r="D14" s="155" t="s">
        <v>1332</v>
      </c>
      <c r="E14" s="155" t="s">
        <v>999</v>
      </c>
      <c r="F14" s="156" t="s">
        <v>900</v>
      </c>
      <c r="G14" s="157" t="s">
        <v>1333</v>
      </c>
      <c r="H14" s="158"/>
      <c r="I14" s="154" t="s">
        <v>1334</v>
      </c>
      <c r="J14" s="250">
        <v>2411</v>
      </c>
      <c r="K14" s="250">
        <v>56642</v>
      </c>
      <c r="L14" s="159" t="s">
        <v>1335</v>
      </c>
      <c r="M14" s="164">
        <v>45290</v>
      </c>
      <c r="N14" s="159"/>
      <c r="O14" s="160">
        <v>3435000</v>
      </c>
      <c r="P14" s="140" t="s">
        <v>1336</v>
      </c>
      <c r="Q14" s="134">
        <v>1525000</v>
      </c>
      <c r="R14" s="89">
        <f t="shared" si="0"/>
        <v>4960000</v>
      </c>
      <c r="S14" s="5">
        <v>1500000</v>
      </c>
      <c r="T14" s="89">
        <f t="shared" si="1"/>
        <v>3460000</v>
      </c>
      <c r="U14" s="7">
        <f>Tabla2[[#This Row],[TOTAL DESEMBOLSADO]]/Tabla2[[#This Row],[VALOR TOTAL]]</f>
        <v>0.30241935483870969</v>
      </c>
      <c r="V14" s="4" t="s">
        <v>951</v>
      </c>
      <c r="W14" s="12"/>
      <c r="X14" s="115" t="s">
        <v>1337</v>
      </c>
    </row>
    <row r="15" spans="1:24" ht="60" hidden="1">
      <c r="A15" s="153" t="s">
        <v>1338</v>
      </c>
      <c r="B15" s="154" t="s">
        <v>1339</v>
      </c>
      <c r="C15" s="156" t="s">
        <v>1288</v>
      </c>
      <c r="D15" s="177">
        <v>1152715334</v>
      </c>
      <c r="E15" s="177" t="s">
        <v>906</v>
      </c>
      <c r="F15" s="156" t="s">
        <v>900</v>
      </c>
      <c r="G15" s="157" t="s">
        <v>1340</v>
      </c>
      <c r="H15" s="158"/>
      <c r="I15" s="154" t="s">
        <v>1341</v>
      </c>
      <c r="J15" s="156">
        <v>2437</v>
      </c>
      <c r="K15" s="156">
        <v>56641</v>
      </c>
      <c r="L15" s="159" t="s">
        <v>1342</v>
      </c>
      <c r="M15" s="164">
        <v>45282</v>
      </c>
      <c r="N15" s="159"/>
      <c r="O15" s="160">
        <v>60373333</v>
      </c>
      <c r="P15" s="140"/>
      <c r="Q15" s="134"/>
      <c r="R15" s="178">
        <f t="shared" si="0"/>
        <v>60373333</v>
      </c>
      <c r="S15" s="94">
        <v>58354036</v>
      </c>
      <c r="T15" s="89">
        <f t="shared" si="1"/>
        <v>2019297</v>
      </c>
      <c r="U15" s="7">
        <f>Tabla2[[#This Row],[TOTAL DESEMBOLSADO]]/Tabla2[[#This Row],[VALOR TOTAL]]</f>
        <v>0.9665531634637432</v>
      </c>
      <c r="V15" s="4" t="s">
        <v>77</v>
      </c>
      <c r="W15" s="12"/>
      <c r="X15" s="180" t="s">
        <v>1343</v>
      </c>
    </row>
    <row r="16" spans="1:24" ht="60" hidden="1">
      <c r="A16" s="153" t="s">
        <v>1344</v>
      </c>
      <c r="B16" s="154" t="s">
        <v>1345</v>
      </c>
      <c r="C16" s="156" t="s">
        <v>1288</v>
      </c>
      <c r="D16" s="177">
        <v>1020433460</v>
      </c>
      <c r="E16" s="177" t="s">
        <v>906</v>
      </c>
      <c r="F16" s="156" t="s">
        <v>900</v>
      </c>
      <c r="G16" s="157" t="s">
        <v>1340</v>
      </c>
      <c r="H16" s="158"/>
      <c r="I16" s="154" t="s">
        <v>1346</v>
      </c>
      <c r="J16" s="156" t="s">
        <v>1347</v>
      </c>
      <c r="K16" s="156" t="s">
        <v>1348</v>
      </c>
      <c r="L16" s="159" t="s">
        <v>1349</v>
      </c>
      <c r="M16" s="164">
        <v>45267</v>
      </c>
      <c r="N16" s="159" t="s">
        <v>1350</v>
      </c>
      <c r="O16" s="160">
        <v>31350000</v>
      </c>
      <c r="P16" s="140" t="s">
        <v>1329</v>
      </c>
      <c r="Q16" s="134">
        <v>2420000</v>
      </c>
      <c r="R16" s="178">
        <v>33770000</v>
      </c>
      <c r="S16" s="94">
        <v>33660000</v>
      </c>
      <c r="T16" s="89">
        <f t="shared" si="1"/>
        <v>110000</v>
      </c>
      <c r="U16" s="7">
        <f>Tabla2[[#This Row],[TOTAL DESEMBOLSADO]]/Tabla2[[#This Row],[VALOR TOTAL]]</f>
        <v>0.99674267100977199</v>
      </c>
      <c r="V16" s="4" t="s">
        <v>77</v>
      </c>
      <c r="W16" s="12" t="s">
        <v>1351</v>
      </c>
      <c r="X16" s="180" t="s">
        <v>1352</v>
      </c>
    </row>
    <row r="17" spans="1:24" ht="90">
      <c r="A17" s="153" t="s">
        <v>1353</v>
      </c>
      <c r="B17" s="154" t="s">
        <v>841</v>
      </c>
      <c r="C17" s="156" t="s">
        <v>1288</v>
      </c>
      <c r="D17" s="155">
        <v>1001024355</v>
      </c>
      <c r="E17" s="155" t="s">
        <v>906</v>
      </c>
      <c r="F17" s="156" t="s">
        <v>900</v>
      </c>
      <c r="G17" s="157" t="s">
        <v>1354</v>
      </c>
      <c r="H17" s="158"/>
      <c r="I17" s="154" t="s">
        <v>1355</v>
      </c>
      <c r="J17" s="250">
        <v>2439</v>
      </c>
      <c r="K17" s="250">
        <v>57246</v>
      </c>
      <c r="L17" s="159">
        <v>45080</v>
      </c>
      <c r="M17" s="164">
        <v>45226</v>
      </c>
      <c r="N17" s="159" t="s">
        <v>1328</v>
      </c>
      <c r="O17" s="160">
        <v>29450000</v>
      </c>
      <c r="P17" s="140" t="s">
        <v>1329</v>
      </c>
      <c r="Q17" s="134">
        <v>8550000</v>
      </c>
      <c r="R17" s="89">
        <f t="shared" si="0"/>
        <v>38000000</v>
      </c>
      <c r="S17" s="5">
        <v>34547950</v>
      </c>
      <c r="T17" s="89">
        <f t="shared" si="1"/>
        <v>3452050</v>
      </c>
      <c r="U17" s="7">
        <f>Tabla2[[#This Row],[TOTAL DESEMBOLSADO]]/Tabla2[[#This Row],[VALOR TOTAL]]</f>
        <v>0.90915657894736845</v>
      </c>
      <c r="V17" s="4" t="s">
        <v>77</v>
      </c>
      <c r="W17" s="12" t="s">
        <v>1356</v>
      </c>
      <c r="X17" s="277" t="s">
        <v>1357</v>
      </c>
    </row>
    <row r="18" spans="1:24" ht="75" hidden="1">
      <c r="A18" s="153" t="s">
        <v>1358</v>
      </c>
      <c r="B18" s="154" t="s">
        <v>1359</v>
      </c>
      <c r="C18" s="156" t="s">
        <v>1288</v>
      </c>
      <c r="D18" s="155">
        <v>1040049494</v>
      </c>
      <c r="E18" s="155" t="s">
        <v>906</v>
      </c>
      <c r="F18" s="156" t="s">
        <v>900</v>
      </c>
      <c r="G18" s="157" t="s">
        <v>1324</v>
      </c>
      <c r="H18" s="158"/>
      <c r="I18" s="154" t="s">
        <v>1360</v>
      </c>
      <c r="J18" s="250">
        <v>2460</v>
      </c>
      <c r="K18" s="250">
        <v>57247</v>
      </c>
      <c r="L18" s="159">
        <v>45110</v>
      </c>
      <c r="M18" s="164">
        <v>45093</v>
      </c>
      <c r="N18" s="159"/>
      <c r="O18" s="160">
        <v>22333333</v>
      </c>
      <c r="P18" s="140"/>
      <c r="Q18" s="134"/>
      <c r="R18" s="89">
        <f t="shared" si="0"/>
        <v>22333333</v>
      </c>
      <c r="S18" s="5">
        <v>19949146</v>
      </c>
      <c r="T18" s="89">
        <f t="shared" si="1"/>
        <v>2384187</v>
      </c>
      <c r="U18" s="7">
        <f>Tabla2[[#This Row],[TOTAL DESEMBOLSADO]]/Tabla2[[#This Row],[VALOR TOTAL]]</f>
        <v>0.89324535661560234</v>
      </c>
      <c r="V18" s="4" t="s">
        <v>77</v>
      </c>
      <c r="W18" s="12"/>
      <c r="X18" s="147" t="s">
        <v>1361</v>
      </c>
    </row>
    <row r="19" spans="1:24" ht="75.75" hidden="1" customHeight="1">
      <c r="A19" s="153" t="s">
        <v>1362</v>
      </c>
      <c r="B19" s="154" t="s">
        <v>1363</v>
      </c>
      <c r="C19" s="156" t="s">
        <v>1288</v>
      </c>
      <c r="D19" s="155">
        <v>71795382</v>
      </c>
      <c r="E19" s="155" t="s">
        <v>906</v>
      </c>
      <c r="F19" s="156" t="s">
        <v>900</v>
      </c>
      <c r="G19" s="157" t="s">
        <v>1364</v>
      </c>
      <c r="H19" s="158"/>
      <c r="I19" s="154" t="s">
        <v>1360</v>
      </c>
      <c r="J19" s="250"/>
      <c r="K19" s="250"/>
      <c r="L19" s="159" t="s">
        <v>1365</v>
      </c>
      <c r="M19" s="164">
        <v>45093</v>
      </c>
      <c r="N19" s="159"/>
      <c r="O19" s="160">
        <v>22180000</v>
      </c>
      <c r="P19" s="140"/>
      <c r="Q19" s="134"/>
      <c r="R19" s="89">
        <f t="shared" si="0"/>
        <v>22180000</v>
      </c>
      <c r="S19" s="5"/>
      <c r="T19" s="89">
        <f t="shared" si="1"/>
        <v>22180000</v>
      </c>
      <c r="U19" s="7">
        <f>Tabla2[[#This Row],[TOTAL DESEMBOLSADO]]/Tabla2[[#This Row],[VALOR TOTAL]]</f>
        <v>0</v>
      </c>
      <c r="V19" s="4" t="s">
        <v>77</v>
      </c>
      <c r="W19" s="12"/>
      <c r="X19" s="148" t="s">
        <v>1366</v>
      </c>
    </row>
    <row r="20" spans="1:24" ht="75" hidden="1">
      <c r="A20" s="153" t="s">
        <v>1367</v>
      </c>
      <c r="B20" s="154" t="s">
        <v>1368</v>
      </c>
      <c r="C20" s="156" t="s">
        <v>1273</v>
      </c>
      <c r="D20" s="155" t="s">
        <v>1369</v>
      </c>
      <c r="E20" s="155" t="s">
        <v>1370</v>
      </c>
      <c r="F20" s="156" t="s">
        <v>900</v>
      </c>
      <c r="G20" s="157" t="s">
        <v>1371</v>
      </c>
      <c r="H20" s="158"/>
      <c r="I20" s="154" t="s">
        <v>1372</v>
      </c>
      <c r="J20" s="250">
        <v>2412</v>
      </c>
      <c r="K20" s="250">
        <v>57258</v>
      </c>
      <c r="L20" s="159" t="s">
        <v>1365</v>
      </c>
      <c r="M20" s="164">
        <v>45290</v>
      </c>
      <c r="N20" s="159" t="s">
        <v>185</v>
      </c>
      <c r="O20" s="160">
        <v>102525261</v>
      </c>
      <c r="P20" s="141" t="s">
        <v>1329</v>
      </c>
      <c r="Q20" s="135">
        <v>51000000</v>
      </c>
      <c r="R20" s="89">
        <f t="shared" si="0"/>
        <v>153525261</v>
      </c>
      <c r="S20" s="5">
        <v>148970391</v>
      </c>
      <c r="T20" s="89">
        <f t="shared" si="1"/>
        <v>4554870</v>
      </c>
      <c r="U20" s="7">
        <f>Tabla2[[#This Row],[TOTAL DESEMBOLSADO]]/Tabla2[[#This Row],[VALOR TOTAL]]</f>
        <v>0.97033146226014233</v>
      </c>
      <c r="V20" s="4" t="s">
        <v>77</v>
      </c>
      <c r="W20" s="12" t="s">
        <v>1373</v>
      </c>
      <c r="X20" s="147" t="s">
        <v>1374</v>
      </c>
    </row>
    <row r="21" spans="1:24" ht="60" hidden="1">
      <c r="A21" s="153" t="s">
        <v>1375</v>
      </c>
      <c r="B21" s="154" t="s">
        <v>965</v>
      </c>
      <c r="C21" s="156" t="s">
        <v>1288</v>
      </c>
      <c r="D21" s="155">
        <v>94428765</v>
      </c>
      <c r="E21" s="155" t="s">
        <v>906</v>
      </c>
      <c r="F21" s="156" t="s">
        <v>900</v>
      </c>
      <c r="G21" s="157" t="s">
        <v>1376</v>
      </c>
      <c r="H21" s="158"/>
      <c r="I21" s="154" t="s">
        <v>1377</v>
      </c>
      <c r="J21" s="250">
        <v>2466</v>
      </c>
      <c r="K21" s="250">
        <v>57257</v>
      </c>
      <c r="L21" s="159" t="s">
        <v>1365</v>
      </c>
      <c r="M21" s="164" t="s">
        <v>1378</v>
      </c>
      <c r="N21" s="159"/>
      <c r="O21" s="160">
        <v>7000000</v>
      </c>
      <c r="P21" s="140"/>
      <c r="Q21" s="134"/>
      <c r="R21" s="89">
        <f t="shared" si="0"/>
        <v>7000000</v>
      </c>
      <c r="S21" s="5">
        <v>7000000</v>
      </c>
      <c r="T21" s="89">
        <f t="shared" si="1"/>
        <v>0</v>
      </c>
      <c r="U21" s="7">
        <f>Tabla2[[#This Row],[TOTAL DESEMBOLSADO]]/Tabla2[[#This Row],[VALOR TOTAL]]</f>
        <v>1</v>
      </c>
      <c r="V21" s="4" t="s">
        <v>77</v>
      </c>
      <c r="W21" s="12"/>
      <c r="X21" s="147" t="s">
        <v>1379</v>
      </c>
    </row>
    <row r="22" spans="1:24" ht="75" hidden="1">
      <c r="A22" s="153" t="s">
        <v>1380</v>
      </c>
      <c r="B22" s="154" t="s">
        <v>1381</v>
      </c>
      <c r="C22" s="156" t="s">
        <v>1288</v>
      </c>
      <c r="D22" s="177">
        <v>71756810</v>
      </c>
      <c r="E22" s="177" t="s">
        <v>906</v>
      </c>
      <c r="F22" s="156" t="s">
        <v>900</v>
      </c>
      <c r="G22" s="157" t="s">
        <v>1306</v>
      </c>
      <c r="H22" s="158" t="s">
        <v>1325</v>
      </c>
      <c r="I22" s="154" t="s">
        <v>1382</v>
      </c>
      <c r="J22" s="156"/>
      <c r="K22" s="156"/>
      <c r="L22" s="159">
        <v>45202</v>
      </c>
      <c r="M22" s="164">
        <v>45267</v>
      </c>
      <c r="N22" s="159"/>
      <c r="O22" s="160">
        <v>52026667</v>
      </c>
      <c r="P22" s="140"/>
      <c r="Q22" s="134"/>
      <c r="R22" s="89">
        <f>SUM(O22,Q22)</f>
        <v>52026667</v>
      </c>
      <c r="S22" s="94"/>
      <c r="T22" s="89">
        <f t="shared" si="1"/>
        <v>52026667</v>
      </c>
      <c r="U22" s="7">
        <f>Tabla2[[#This Row],[TOTAL DESEMBOLSADO]]/Tabla2[[#This Row],[VALOR TOTAL]]</f>
        <v>0</v>
      </c>
      <c r="V22" s="4" t="s">
        <v>951</v>
      </c>
      <c r="W22" s="12"/>
      <c r="X22" s="181" t="s">
        <v>1383</v>
      </c>
    </row>
    <row r="23" spans="1:24" ht="120" hidden="1">
      <c r="A23" s="153" t="s">
        <v>1384</v>
      </c>
      <c r="B23" s="154" t="s">
        <v>1385</v>
      </c>
      <c r="C23" s="156" t="s">
        <v>1288</v>
      </c>
      <c r="D23" s="155">
        <v>1067849673</v>
      </c>
      <c r="E23" s="155" t="s">
        <v>906</v>
      </c>
      <c r="F23" s="156" t="s">
        <v>900</v>
      </c>
      <c r="G23" s="157" t="s">
        <v>1386</v>
      </c>
      <c r="H23" s="158" t="s">
        <v>1387</v>
      </c>
      <c r="I23" s="154" t="s">
        <v>1360</v>
      </c>
      <c r="J23" s="250">
        <v>1964</v>
      </c>
      <c r="K23" s="250">
        <v>50832</v>
      </c>
      <c r="L23" s="159" t="s">
        <v>1388</v>
      </c>
      <c r="M23" s="164">
        <v>45093</v>
      </c>
      <c r="N23" s="159"/>
      <c r="O23" s="160">
        <v>21873333</v>
      </c>
      <c r="P23" s="140"/>
      <c r="Q23" s="134"/>
      <c r="R23" s="89">
        <f t="shared" si="0"/>
        <v>21873333</v>
      </c>
      <c r="S23" s="5">
        <f>2146667+442500</f>
        <v>2589167</v>
      </c>
      <c r="T23" s="89">
        <f t="shared" si="1"/>
        <v>19284166</v>
      </c>
      <c r="U23" s="7">
        <f>Tabla2[[#This Row],[TOTAL DESEMBOLSADO]]/Tabla2[[#This Row],[VALOR TOTAL]]</f>
        <v>0.11837094054207468</v>
      </c>
      <c r="V23" s="4" t="s">
        <v>77</v>
      </c>
      <c r="W23" s="12" t="s">
        <v>1389</v>
      </c>
      <c r="X23" s="147" t="s">
        <v>1390</v>
      </c>
    </row>
    <row r="24" spans="1:24" ht="75" hidden="1">
      <c r="A24" s="153" t="s">
        <v>1391</v>
      </c>
      <c r="B24" s="154" t="s">
        <v>1392</v>
      </c>
      <c r="C24" s="156" t="s">
        <v>1288</v>
      </c>
      <c r="D24" s="177">
        <v>1035832978</v>
      </c>
      <c r="E24" s="177" t="s">
        <v>906</v>
      </c>
      <c r="F24" s="156" t="s">
        <v>900</v>
      </c>
      <c r="G24" s="157" t="s">
        <v>1354</v>
      </c>
      <c r="H24" s="158"/>
      <c r="I24" s="154" t="s">
        <v>1393</v>
      </c>
      <c r="J24" s="156">
        <v>2479</v>
      </c>
      <c r="K24" s="156">
        <v>57265</v>
      </c>
      <c r="L24" s="159" t="s">
        <v>1394</v>
      </c>
      <c r="M24" s="164">
        <v>45282</v>
      </c>
      <c r="N24" s="159"/>
      <c r="O24" s="160">
        <v>30580000</v>
      </c>
      <c r="P24" s="140"/>
      <c r="Q24" s="134"/>
      <c r="R24" s="178">
        <f t="shared" si="0"/>
        <v>30580000</v>
      </c>
      <c r="S24" s="94">
        <v>30470000</v>
      </c>
      <c r="T24" s="89">
        <f t="shared" si="1"/>
        <v>110000</v>
      </c>
      <c r="U24" s="7">
        <f>Tabla2[[#This Row],[TOTAL DESEMBOLSADO]]/Tabla2[[#This Row],[VALOR TOTAL]]</f>
        <v>0.99640287769784175</v>
      </c>
      <c r="V24" s="4" t="s">
        <v>77</v>
      </c>
      <c r="W24" s="12"/>
      <c r="X24" s="181" t="s">
        <v>1395</v>
      </c>
    </row>
    <row r="25" spans="1:24" ht="75" hidden="1">
      <c r="A25" s="153" t="s">
        <v>1396</v>
      </c>
      <c r="B25" s="154" t="s">
        <v>1397</v>
      </c>
      <c r="C25" s="156" t="s">
        <v>1288</v>
      </c>
      <c r="D25" s="155">
        <v>43054067</v>
      </c>
      <c r="E25" s="155" t="s">
        <v>906</v>
      </c>
      <c r="F25" s="156" t="s">
        <v>900</v>
      </c>
      <c r="G25" s="157" t="s">
        <v>1306</v>
      </c>
      <c r="H25" s="158"/>
      <c r="I25" s="154" t="s">
        <v>1360</v>
      </c>
      <c r="J25" s="250">
        <v>2480</v>
      </c>
      <c r="K25" s="250">
        <v>57266</v>
      </c>
      <c r="L25" s="159" t="s">
        <v>1394</v>
      </c>
      <c r="M25" s="164">
        <v>45093</v>
      </c>
      <c r="N25" s="159"/>
      <c r="O25" s="160">
        <v>21106667</v>
      </c>
      <c r="P25" s="140"/>
      <c r="Q25" s="134"/>
      <c r="R25" s="89">
        <f>SUM(O25,Q25)</f>
        <v>21106667</v>
      </c>
      <c r="S25" s="5">
        <v>19683463</v>
      </c>
      <c r="T25" s="89">
        <f t="shared" si="1"/>
        <v>1423204</v>
      </c>
      <c r="U25" s="7">
        <f>Tabla2[[#This Row],[TOTAL DESEMBOLSADO]]/Tabla2[[#This Row],[VALOR TOTAL]]</f>
        <v>0.93257087914449022</v>
      </c>
      <c r="V25" s="4" t="s">
        <v>77</v>
      </c>
      <c r="W25" s="12"/>
      <c r="X25" s="147" t="s">
        <v>1398</v>
      </c>
    </row>
    <row r="26" spans="1:24" ht="90" hidden="1">
      <c r="A26" s="153" t="s">
        <v>1399</v>
      </c>
      <c r="B26" s="154" t="s">
        <v>1400</v>
      </c>
      <c r="C26" s="156" t="s">
        <v>1288</v>
      </c>
      <c r="D26" s="155">
        <v>1128435428</v>
      </c>
      <c r="E26" s="155" t="s">
        <v>906</v>
      </c>
      <c r="F26" s="156" t="s">
        <v>900</v>
      </c>
      <c r="G26" s="157" t="s">
        <v>1324</v>
      </c>
      <c r="H26" s="158" t="s">
        <v>1387</v>
      </c>
      <c r="I26" s="154" t="s">
        <v>1401</v>
      </c>
      <c r="J26" s="250">
        <v>2481</v>
      </c>
      <c r="K26" s="250">
        <v>57267</v>
      </c>
      <c r="L26" s="159" t="s">
        <v>1394</v>
      </c>
      <c r="M26" s="164">
        <v>45191</v>
      </c>
      <c r="N26" s="159">
        <v>45275</v>
      </c>
      <c r="O26" s="160">
        <v>35826667</v>
      </c>
      <c r="P26" s="140" t="s">
        <v>1329</v>
      </c>
      <c r="Q26" s="134">
        <v>17726667</v>
      </c>
      <c r="R26" s="89">
        <f t="shared" si="0"/>
        <v>53553334</v>
      </c>
      <c r="S26" s="5">
        <v>51253985</v>
      </c>
      <c r="T26" s="89">
        <f t="shared" si="1"/>
        <v>2299349</v>
      </c>
      <c r="U26" s="7">
        <f>Tabla2[[#This Row],[TOTAL DESEMBOLSADO]]/Tabla2[[#This Row],[VALOR TOTAL]]</f>
        <v>0.95706431648121104</v>
      </c>
      <c r="V26" s="4" t="s">
        <v>77</v>
      </c>
      <c r="W26" s="4"/>
      <c r="X26" s="209" t="s">
        <v>1402</v>
      </c>
    </row>
    <row r="27" spans="1:24" ht="120" hidden="1">
      <c r="A27" s="153" t="s">
        <v>1403</v>
      </c>
      <c r="B27" s="154" t="s">
        <v>979</v>
      </c>
      <c r="C27" s="156" t="s">
        <v>1288</v>
      </c>
      <c r="D27" s="177">
        <v>1017254395</v>
      </c>
      <c r="E27" s="177" t="s">
        <v>906</v>
      </c>
      <c r="F27" s="156" t="s">
        <v>900</v>
      </c>
      <c r="G27" s="157" t="s">
        <v>1324</v>
      </c>
      <c r="H27" s="158"/>
      <c r="I27" s="154" t="s">
        <v>1404</v>
      </c>
      <c r="J27" s="156">
        <v>2482</v>
      </c>
      <c r="K27" s="156">
        <v>57268</v>
      </c>
      <c r="L27" s="159" t="s">
        <v>1394</v>
      </c>
      <c r="M27" s="164">
        <v>45267</v>
      </c>
      <c r="N27" s="159"/>
      <c r="O27" s="160">
        <v>50906667</v>
      </c>
      <c r="P27" s="140"/>
      <c r="Q27" s="134"/>
      <c r="R27" s="178">
        <f t="shared" si="0"/>
        <v>50906667</v>
      </c>
      <c r="S27" s="94">
        <v>50274744</v>
      </c>
      <c r="T27" s="89">
        <f t="shared" si="1"/>
        <v>631923</v>
      </c>
      <c r="U27" s="7">
        <f>Tabla2[[#This Row],[TOTAL DESEMBOLSADO]]/Tabla2[[#This Row],[VALOR TOTAL]]</f>
        <v>0.98758663575440919</v>
      </c>
      <c r="V27" s="4" t="s">
        <v>77</v>
      </c>
      <c r="W27" s="12"/>
      <c r="X27" s="181" t="s">
        <v>1405</v>
      </c>
    </row>
    <row r="28" spans="1:24" ht="75" hidden="1">
      <c r="A28" s="153" t="s">
        <v>1406</v>
      </c>
      <c r="B28" s="154" t="s">
        <v>789</v>
      </c>
      <c r="C28" s="156" t="s">
        <v>1273</v>
      </c>
      <c r="D28" s="155">
        <v>98590427</v>
      </c>
      <c r="E28" s="155" t="s">
        <v>906</v>
      </c>
      <c r="F28" s="156" t="s">
        <v>1002</v>
      </c>
      <c r="G28" s="157" t="s">
        <v>1407</v>
      </c>
      <c r="H28" s="158"/>
      <c r="I28" s="154" t="s">
        <v>1408</v>
      </c>
      <c r="J28" s="250"/>
      <c r="K28" s="250"/>
      <c r="L28" s="159" t="s">
        <v>1394</v>
      </c>
      <c r="M28" s="164">
        <v>45267</v>
      </c>
      <c r="N28" s="159"/>
      <c r="O28" s="160">
        <v>699610699</v>
      </c>
      <c r="P28" s="140" t="s">
        <v>1409</v>
      </c>
      <c r="Q28" s="134">
        <v>163228000</v>
      </c>
      <c r="R28" s="89">
        <f t="shared" si="0"/>
        <v>862838699</v>
      </c>
      <c r="S28" s="5">
        <f>668599966+91068844</f>
        <v>759668810</v>
      </c>
      <c r="T28" s="89">
        <f t="shared" si="1"/>
        <v>103169889</v>
      </c>
      <c r="U28" s="7">
        <f>Tabla2[[#This Row],[TOTAL DESEMBOLSADO]]/Tabla2[[#This Row],[VALOR TOTAL]]</f>
        <v>0.88042969199275567</v>
      </c>
      <c r="V28" s="4" t="s">
        <v>951</v>
      </c>
      <c r="W28" s="12" t="s">
        <v>1410</v>
      </c>
      <c r="X28" s="115" t="s">
        <v>1411</v>
      </c>
    </row>
    <row r="29" spans="1:24" ht="120" hidden="1">
      <c r="A29" s="153" t="s">
        <v>1412</v>
      </c>
      <c r="B29" s="154" t="s">
        <v>1413</v>
      </c>
      <c r="C29" s="156" t="s">
        <v>1288</v>
      </c>
      <c r="D29" s="155">
        <v>1017199947</v>
      </c>
      <c r="E29" s="155" t="s">
        <v>906</v>
      </c>
      <c r="F29" s="156" t="s">
        <v>900</v>
      </c>
      <c r="G29" s="157" t="s">
        <v>1386</v>
      </c>
      <c r="H29" s="158" t="s">
        <v>1414</v>
      </c>
      <c r="I29" s="161" t="s">
        <v>1415</v>
      </c>
      <c r="J29" s="251">
        <v>2488</v>
      </c>
      <c r="K29" s="251">
        <v>57274</v>
      </c>
      <c r="L29" s="159" t="s">
        <v>1416</v>
      </c>
      <c r="M29" s="164" t="s">
        <v>1417</v>
      </c>
      <c r="N29" s="159"/>
      <c r="O29" s="160">
        <v>17960000</v>
      </c>
      <c r="P29" s="140"/>
      <c r="Q29" s="134"/>
      <c r="R29" s="89">
        <f t="shared" si="0"/>
        <v>17960000</v>
      </c>
      <c r="S29" s="5">
        <v>16513824</v>
      </c>
      <c r="T29" s="89">
        <f t="shared" si="1"/>
        <v>1446176</v>
      </c>
      <c r="U29" s="7">
        <f>Tabla2[[#This Row],[TOTAL DESEMBOLSADO]]/Tabla2[[#This Row],[VALOR TOTAL]]</f>
        <v>0.91947795100222718</v>
      </c>
      <c r="V29" s="4" t="s">
        <v>77</v>
      </c>
      <c r="W29" s="12"/>
      <c r="X29" s="115" t="s">
        <v>1418</v>
      </c>
    </row>
    <row r="30" spans="1:24" ht="74.25" hidden="1" customHeight="1">
      <c r="A30" s="153" t="s">
        <v>1419</v>
      </c>
      <c r="B30" s="154" t="s">
        <v>1420</v>
      </c>
      <c r="C30" s="156" t="s">
        <v>1288</v>
      </c>
      <c r="D30" s="155">
        <v>1038359374</v>
      </c>
      <c r="E30" s="155" t="s">
        <v>906</v>
      </c>
      <c r="F30" s="156" t="s">
        <v>900</v>
      </c>
      <c r="G30" s="157" t="s">
        <v>1354</v>
      </c>
      <c r="H30" s="158"/>
      <c r="I30" s="162" t="s">
        <v>1421</v>
      </c>
      <c r="J30" s="187">
        <v>2491</v>
      </c>
      <c r="K30" s="187">
        <v>57277</v>
      </c>
      <c r="L30" s="159">
        <v>45203</v>
      </c>
      <c r="M30" s="164" t="s">
        <v>1417</v>
      </c>
      <c r="N30" s="159"/>
      <c r="O30" s="160">
        <v>16273333</v>
      </c>
      <c r="P30" s="140"/>
      <c r="Q30" s="134"/>
      <c r="R30" s="89">
        <f t="shared" si="0"/>
        <v>16273333</v>
      </c>
      <c r="S30" s="5">
        <v>14679918</v>
      </c>
      <c r="T30" s="89">
        <f t="shared" si="1"/>
        <v>1593415</v>
      </c>
      <c r="U30" s="7">
        <f>Tabla2[[#This Row],[TOTAL DESEMBOLSADO]]/Tabla2[[#This Row],[VALOR TOTAL]]</f>
        <v>0.90208428722007961</v>
      </c>
      <c r="V30" s="4" t="s">
        <v>77</v>
      </c>
      <c r="W30" s="12"/>
      <c r="X30" s="148" t="s">
        <v>1422</v>
      </c>
    </row>
    <row r="31" spans="1:24" s="188" customFormat="1" ht="78.75" hidden="1" customHeight="1">
      <c r="A31" s="153" t="s">
        <v>1423</v>
      </c>
      <c r="B31" s="156" t="s">
        <v>1424</v>
      </c>
      <c r="C31" s="156" t="s">
        <v>1273</v>
      </c>
      <c r="D31" s="155" t="s">
        <v>745</v>
      </c>
      <c r="E31" s="155" t="s">
        <v>906</v>
      </c>
      <c r="F31" s="156" t="s">
        <v>1425</v>
      </c>
      <c r="G31" s="157" t="s">
        <v>1296</v>
      </c>
      <c r="H31" s="158" t="s">
        <v>1426</v>
      </c>
      <c r="I31" s="186" t="s">
        <v>1427</v>
      </c>
      <c r="J31" s="187">
        <v>2497</v>
      </c>
      <c r="K31" s="187">
        <v>57509</v>
      </c>
      <c r="L31" s="159" t="s">
        <v>1428</v>
      </c>
      <c r="M31" s="164" t="s">
        <v>1429</v>
      </c>
      <c r="N31" s="159"/>
      <c r="O31" s="160">
        <v>1527800</v>
      </c>
      <c r="P31" s="140"/>
      <c r="Q31" s="134"/>
      <c r="R31" s="89">
        <f t="shared" si="0"/>
        <v>1527800</v>
      </c>
      <c r="S31" s="5">
        <v>1031740</v>
      </c>
      <c r="T31" s="89">
        <f t="shared" si="1"/>
        <v>496060</v>
      </c>
      <c r="U31" s="7">
        <f>Tabla2[[#This Row],[TOTAL DESEMBOLSADO]]/Tabla2[[#This Row],[VALOR TOTAL]]</f>
        <v>0.67531090456866083</v>
      </c>
      <c r="V31" s="4" t="s">
        <v>951</v>
      </c>
      <c r="W31" s="12" t="s">
        <v>1430</v>
      </c>
      <c r="X31" s="148" t="s">
        <v>1431</v>
      </c>
    </row>
    <row r="32" spans="1:24" ht="105" hidden="1">
      <c r="A32" s="153" t="s">
        <v>1432</v>
      </c>
      <c r="B32" s="154" t="s">
        <v>1433</v>
      </c>
      <c r="C32" s="156" t="s">
        <v>1273</v>
      </c>
      <c r="D32" s="155" t="s">
        <v>1218</v>
      </c>
      <c r="E32" s="155" t="s">
        <v>906</v>
      </c>
      <c r="F32" s="156" t="s">
        <v>1425</v>
      </c>
      <c r="G32" s="157" t="s">
        <v>1407</v>
      </c>
      <c r="H32" s="158"/>
      <c r="I32" s="162" t="s">
        <v>1434</v>
      </c>
      <c r="J32" s="187"/>
      <c r="K32" s="187"/>
      <c r="L32" s="159" t="s">
        <v>1435</v>
      </c>
      <c r="M32" s="164" t="s">
        <v>1436</v>
      </c>
      <c r="N32" s="159"/>
      <c r="O32" s="160">
        <v>75219040</v>
      </c>
      <c r="P32" s="140"/>
      <c r="Q32" s="134"/>
      <c r="R32" s="89">
        <f t="shared" si="0"/>
        <v>75219040</v>
      </c>
      <c r="S32" s="5">
        <f>61403494+7939040</f>
        <v>69342534</v>
      </c>
      <c r="T32" s="89">
        <f t="shared" si="1"/>
        <v>5876506</v>
      </c>
      <c r="U32" s="7">
        <f>Tabla2[[#This Row],[TOTAL DESEMBOLSADO]]/Tabla2[[#This Row],[VALOR TOTAL]]</f>
        <v>0.92187475405163377</v>
      </c>
      <c r="V32" s="4" t="s">
        <v>951</v>
      </c>
      <c r="W32" s="12" t="s">
        <v>1410</v>
      </c>
      <c r="X32" s="115" t="s">
        <v>1437</v>
      </c>
    </row>
    <row r="33" spans="1:24" ht="75" hidden="1">
      <c r="A33" s="153" t="s">
        <v>1438</v>
      </c>
      <c r="B33" s="154" t="s">
        <v>1439</v>
      </c>
      <c r="C33" s="156" t="s">
        <v>1273</v>
      </c>
      <c r="D33" s="155" t="s">
        <v>1440</v>
      </c>
      <c r="E33" s="155" t="s">
        <v>906</v>
      </c>
      <c r="F33" s="156" t="s">
        <v>1425</v>
      </c>
      <c r="G33" s="157" t="s">
        <v>1407</v>
      </c>
      <c r="H33" s="158"/>
      <c r="I33" s="162" t="s">
        <v>1441</v>
      </c>
      <c r="J33" s="187"/>
      <c r="K33" s="187"/>
      <c r="L33" s="159" t="s">
        <v>1442</v>
      </c>
      <c r="M33" s="164" t="s">
        <v>1436</v>
      </c>
      <c r="N33" s="159"/>
      <c r="O33" s="160">
        <v>86328400</v>
      </c>
      <c r="P33" s="140"/>
      <c r="Q33" s="134"/>
      <c r="R33" s="89">
        <f t="shared" si="0"/>
        <v>86328400</v>
      </c>
      <c r="S33" s="5">
        <f>14997000+58105086+7528400</f>
        <v>80630486</v>
      </c>
      <c r="T33" s="89">
        <f t="shared" si="1"/>
        <v>5697914</v>
      </c>
      <c r="U33" s="7">
        <f>Tabla2[[#This Row],[TOTAL DESEMBOLSADO]]/Tabla2[[#This Row],[VALOR TOTAL]]</f>
        <v>0.93399722455182765</v>
      </c>
      <c r="V33" s="4" t="s">
        <v>77</v>
      </c>
      <c r="W33" s="12" t="s">
        <v>1410</v>
      </c>
      <c r="X33" s="115" t="s">
        <v>1443</v>
      </c>
    </row>
    <row r="34" spans="1:24" ht="74.25" hidden="1" customHeight="1">
      <c r="A34" s="153" t="s">
        <v>1444</v>
      </c>
      <c r="B34" s="154" t="s">
        <v>1445</v>
      </c>
      <c r="C34" s="156" t="s">
        <v>1273</v>
      </c>
      <c r="D34" s="155" t="s">
        <v>1446</v>
      </c>
      <c r="E34" s="155" t="s">
        <v>906</v>
      </c>
      <c r="F34" s="156" t="s">
        <v>1425</v>
      </c>
      <c r="G34" s="157" t="s">
        <v>1407</v>
      </c>
      <c r="H34" s="158"/>
      <c r="I34" s="162" t="s">
        <v>1447</v>
      </c>
      <c r="J34" s="187"/>
      <c r="K34" s="187"/>
      <c r="L34" s="159" t="s">
        <v>1448</v>
      </c>
      <c r="M34" s="164" t="s">
        <v>1436</v>
      </c>
      <c r="N34" s="159"/>
      <c r="O34" s="160">
        <v>60000000</v>
      </c>
      <c r="P34" s="140"/>
      <c r="Q34" s="134"/>
      <c r="R34" s="89">
        <f t="shared" si="0"/>
        <v>60000000</v>
      </c>
      <c r="S34" s="5">
        <f>41973568+6902655+8816+11022+44084+27552+759292</f>
        <v>49726989</v>
      </c>
      <c r="T34" s="89">
        <f t="shared" si="1"/>
        <v>10273011</v>
      </c>
      <c r="U34" s="7">
        <f>Tabla2[[#This Row],[TOTAL DESEMBOLSADO]]/Tabla2[[#This Row],[VALOR TOTAL]]</f>
        <v>0.82878315000000002</v>
      </c>
      <c r="V34" s="4" t="s">
        <v>951</v>
      </c>
      <c r="W34" s="12" t="s">
        <v>1410</v>
      </c>
      <c r="X34" s="148" t="s">
        <v>1449</v>
      </c>
    </row>
    <row r="35" spans="1:24" ht="90" hidden="1">
      <c r="A35" s="153" t="s">
        <v>1450</v>
      </c>
      <c r="B35" s="154" t="s">
        <v>1451</v>
      </c>
      <c r="C35" s="156" t="s">
        <v>1288</v>
      </c>
      <c r="D35" s="155">
        <v>1082879685</v>
      </c>
      <c r="E35" s="155" t="s">
        <v>906</v>
      </c>
      <c r="F35" s="156" t="s">
        <v>900</v>
      </c>
      <c r="G35" s="157" t="s">
        <v>1296</v>
      </c>
      <c r="H35" s="158"/>
      <c r="I35" s="162" t="s">
        <v>1452</v>
      </c>
      <c r="J35" s="187"/>
      <c r="K35" s="187"/>
      <c r="L35" s="159" t="s">
        <v>1448</v>
      </c>
      <c r="M35" s="164" t="s">
        <v>1453</v>
      </c>
      <c r="N35" s="159"/>
      <c r="O35" s="160">
        <v>16800000</v>
      </c>
      <c r="P35" s="140"/>
      <c r="Q35" s="134"/>
      <c r="R35" s="89">
        <f t="shared" si="0"/>
        <v>16800000</v>
      </c>
      <c r="S35" s="5"/>
      <c r="T35" s="89">
        <f t="shared" si="1"/>
        <v>16800000</v>
      </c>
      <c r="U35" s="7">
        <f>Tabla2[[#This Row],[TOTAL DESEMBOLSADO]]/Tabla2[[#This Row],[VALOR TOTAL]]</f>
        <v>0</v>
      </c>
      <c r="V35" s="4" t="s">
        <v>77</v>
      </c>
      <c r="W35" s="12"/>
      <c r="X35" s="115" t="s">
        <v>1454</v>
      </c>
    </row>
    <row r="36" spans="1:24" ht="105" hidden="1">
      <c r="A36" s="153" t="s">
        <v>1455</v>
      </c>
      <c r="B36" s="154" t="s">
        <v>1456</v>
      </c>
      <c r="C36" s="156" t="s">
        <v>1288</v>
      </c>
      <c r="D36" s="155">
        <v>1040741608</v>
      </c>
      <c r="E36" s="155" t="s">
        <v>906</v>
      </c>
      <c r="F36" s="156" t="s">
        <v>900</v>
      </c>
      <c r="G36" s="157" t="s">
        <v>1306</v>
      </c>
      <c r="H36" s="158" t="s">
        <v>1387</v>
      </c>
      <c r="I36" s="162" t="s">
        <v>1457</v>
      </c>
      <c r="J36" s="187"/>
      <c r="K36" s="187"/>
      <c r="L36" s="159">
        <v>44932</v>
      </c>
      <c r="M36" s="164">
        <v>45119</v>
      </c>
      <c r="N36" s="159" t="s">
        <v>1328</v>
      </c>
      <c r="O36" s="160">
        <v>39093333</v>
      </c>
      <c r="P36" s="140" t="s">
        <v>1329</v>
      </c>
      <c r="Q36" s="134">
        <v>3000000</v>
      </c>
      <c r="R36" s="89">
        <f>SUM(O36,Q36)</f>
        <v>42093333</v>
      </c>
      <c r="S36" s="5"/>
      <c r="T36" s="89">
        <f t="shared" si="1"/>
        <v>42093333</v>
      </c>
      <c r="U36" s="7">
        <f>Tabla2[[#This Row],[TOTAL DESEMBOLSADO]]/Tabla2[[#This Row],[VALOR TOTAL]]</f>
        <v>0</v>
      </c>
      <c r="V36" s="4" t="s">
        <v>951</v>
      </c>
      <c r="W36" s="12" t="s">
        <v>1458</v>
      </c>
      <c r="X36" s="148" t="s">
        <v>1459</v>
      </c>
    </row>
    <row r="37" spans="1:24" ht="84.75" hidden="1" customHeight="1">
      <c r="A37" s="153" t="s">
        <v>1460</v>
      </c>
      <c r="B37" s="154" t="s">
        <v>1283</v>
      </c>
      <c r="C37" s="156" t="s">
        <v>1273</v>
      </c>
      <c r="D37" s="155" t="s">
        <v>1065</v>
      </c>
      <c r="E37" s="155" t="s">
        <v>906</v>
      </c>
      <c r="F37" s="156" t="s">
        <v>900</v>
      </c>
      <c r="G37" s="157" t="s">
        <v>1284</v>
      </c>
      <c r="H37" s="158"/>
      <c r="I37" s="162" t="s">
        <v>1461</v>
      </c>
      <c r="J37" s="187">
        <v>2564</v>
      </c>
      <c r="K37" s="187">
        <v>57890</v>
      </c>
      <c r="L37" s="159">
        <v>44963</v>
      </c>
      <c r="M37" s="164" t="s">
        <v>1462</v>
      </c>
      <c r="N37" s="159"/>
      <c r="O37" s="160">
        <v>20525120</v>
      </c>
      <c r="P37" s="140"/>
      <c r="Q37" s="134"/>
      <c r="R37" s="89">
        <f t="shared" si="0"/>
        <v>20525120</v>
      </c>
      <c r="S37" s="5">
        <v>20525120</v>
      </c>
      <c r="T37" s="89">
        <f t="shared" si="1"/>
        <v>0</v>
      </c>
      <c r="U37" s="7">
        <f>Tabla2[[#This Row],[TOTAL DESEMBOLSADO]]/Tabla2[[#This Row],[VALOR TOTAL]]</f>
        <v>1</v>
      </c>
      <c r="V37" s="4" t="s">
        <v>951</v>
      </c>
      <c r="W37" s="12"/>
      <c r="X37" s="148" t="s">
        <v>1463</v>
      </c>
    </row>
    <row r="38" spans="1:24" ht="135" hidden="1">
      <c r="A38" s="153" t="s">
        <v>1464</v>
      </c>
      <c r="B38" s="154" t="s">
        <v>1465</v>
      </c>
      <c r="C38" s="156" t="s">
        <v>1273</v>
      </c>
      <c r="D38" s="155" t="s">
        <v>220</v>
      </c>
      <c r="E38" s="155" t="s">
        <v>1370</v>
      </c>
      <c r="F38" s="156" t="s">
        <v>900</v>
      </c>
      <c r="G38" s="157" t="s">
        <v>1466</v>
      </c>
      <c r="H38" s="158"/>
      <c r="I38" s="161" t="s">
        <v>1467</v>
      </c>
      <c r="J38" s="251"/>
      <c r="K38" s="251"/>
      <c r="L38" s="159" t="s">
        <v>1468</v>
      </c>
      <c r="M38" s="164" t="s">
        <v>1469</v>
      </c>
      <c r="N38" s="159"/>
      <c r="O38" s="160">
        <v>95257005</v>
      </c>
      <c r="P38" s="140"/>
      <c r="Q38" s="134"/>
      <c r="R38" s="89">
        <f t="shared" si="0"/>
        <v>95257005</v>
      </c>
      <c r="S38" s="5"/>
      <c r="T38" s="89">
        <f t="shared" si="1"/>
        <v>95257005</v>
      </c>
      <c r="U38" s="7">
        <f>Tabla2[[#This Row],[TOTAL DESEMBOLSADO]]/Tabla2[[#This Row],[VALOR TOTAL]]</f>
        <v>0</v>
      </c>
      <c r="V38" s="4" t="s">
        <v>1470</v>
      </c>
      <c r="W38" s="12"/>
      <c r="X38" s="148" t="s">
        <v>1471</v>
      </c>
    </row>
    <row r="39" spans="1:24" ht="120" hidden="1">
      <c r="A39" s="153" t="s">
        <v>1472</v>
      </c>
      <c r="B39" s="154" t="s">
        <v>1473</v>
      </c>
      <c r="C39" s="156" t="s">
        <v>1288</v>
      </c>
      <c r="D39" s="155">
        <v>1017261808</v>
      </c>
      <c r="E39" s="155" t="s">
        <v>906</v>
      </c>
      <c r="F39" s="156" t="s">
        <v>900</v>
      </c>
      <c r="G39" s="157" t="s">
        <v>1386</v>
      </c>
      <c r="H39" s="158" t="s">
        <v>1325</v>
      </c>
      <c r="I39" s="161" t="s">
        <v>1474</v>
      </c>
      <c r="J39" s="251">
        <v>2591</v>
      </c>
      <c r="K39" s="251">
        <v>57995</v>
      </c>
      <c r="L39" s="159" t="s">
        <v>1475</v>
      </c>
      <c r="M39" s="164">
        <v>45087</v>
      </c>
      <c r="N39" s="159"/>
      <c r="O39" s="160">
        <v>19026667</v>
      </c>
      <c r="P39" s="140"/>
      <c r="Q39" s="134"/>
      <c r="R39" s="89">
        <f t="shared" si="0"/>
        <v>19026667</v>
      </c>
      <c r="S39" s="94">
        <v>17671400</v>
      </c>
      <c r="T39" s="89">
        <f t="shared" si="1"/>
        <v>1355267</v>
      </c>
      <c r="U39" s="7">
        <f>Tabla2[[#This Row],[TOTAL DESEMBOLSADO]]/Tabla2[[#This Row],[VALOR TOTAL]]</f>
        <v>0.92877013089050231</v>
      </c>
      <c r="V39" s="4" t="s">
        <v>77</v>
      </c>
      <c r="W39" s="12"/>
      <c r="X39" s="115" t="s">
        <v>1476</v>
      </c>
    </row>
    <row r="40" spans="1:24" ht="75" hidden="1">
      <c r="A40" s="153" t="s">
        <v>1477</v>
      </c>
      <c r="B40" s="154" t="s">
        <v>1478</v>
      </c>
      <c r="C40" s="156" t="s">
        <v>1288</v>
      </c>
      <c r="D40" s="155">
        <v>1040049494</v>
      </c>
      <c r="E40" s="155" t="s">
        <v>906</v>
      </c>
      <c r="F40" s="156" t="s">
        <v>900</v>
      </c>
      <c r="G40" s="157" t="s">
        <v>1324</v>
      </c>
      <c r="H40" s="158" t="s">
        <v>1387</v>
      </c>
      <c r="I40" s="161" t="s">
        <v>1474</v>
      </c>
      <c r="J40" s="251">
        <v>2592</v>
      </c>
      <c r="K40" s="251">
        <v>57996</v>
      </c>
      <c r="L40" s="159" t="s">
        <v>1475</v>
      </c>
      <c r="M40" s="164">
        <v>45087</v>
      </c>
      <c r="N40" s="159"/>
      <c r="O40" s="160">
        <v>19026667</v>
      </c>
      <c r="P40" s="140"/>
      <c r="Q40" s="134"/>
      <c r="R40" s="89">
        <f t="shared" si="0"/>
        <v>19026667</v>
      </c>
      <c r="S40" s="5">
        <v>18310401</v>
      </c>
      <c r="T40" s="89">
        <f t="shared" si="1"/>
        <v>716266</v>
      </c>
      <c r="U40" s="7">
        <f>Tabla2[[#This Row],[TOTAL DESEMBOLSADO]]/Tabla2[[#This Row],[VALOR TOTAL]]</f>
        <v>0.96235462574711583</v>
      </c>
      <c r="V40" s="4" t="s">
        <v>77</v>
      </c>
      <c r="W40" s="12"/>
      <c r="X40" s="148" t="s">
        <v>1479</v>
      </c>
    </row>
    <row r="41" spans="1:24" ht="75" hidden="1">
      <c r="A41" s="153" t="s">
        <v>1480</v>
      </c>
      <c r="B41" s="154" t="s">
        <v>1481</v>
      </c>
      <c r="C41" s="156" t="s">
        <v>1288</v>
      </c>
      <c r="D41" s="155">
        <v>1038359374</v>
      </c>
      <c r="E41" s="155" t="s">
        <v>906</v>
      </c>
      <c r="F41" s="156" t="s">
        <v>900</v>
      </c>
      <c r="G41" s="157" t="s">
        <v>1354</v>
      </c>
      <c r="H41" s="158" t="s">
        <v>1325</v>
      </c>
      <c r="I41" s="161" t="s">
        <v>1474</v>
      </c>
      <c r="J41" s="251">
        <v>2593</v>
      </c>
      <c r="K41" s="251">
        <v>57997</v>
      </c>
      <c r="L41" s="159" t="s">
        <v>1475</v>
      </c>
      <c r="M41" s="164">
        <v>45087</v>
      </c>
      <c r="N41" s="159"/>
      <c r="O41" s="160">
        <v>19026667</v>
      </c>
      <c r="P41" s="140"/>
      <c r="Q41" s="134"/>
      <c r="R41" s="89">
        <f t="shared" si="0"/>
        <v>19026667</v>
      </c>
      <c r="S41" s="5">
        <v>18341988</v>
      </c>
      <c r="T41" s="89">
        <f t="shared" si="1"/>
        <v>684679</v>
      </c>
      <c r="U41" s="7">
        <f>Tabla2[[#This Row],[TOTAL DESEMBOLSADO]]/Tabla2[[#This Row],[VALOR TOTAL]]</f>
        <v>0.96401476937605524</v>
      </c>
      <c r="V41" s="4" t="s">
        <v>77</v>
      </c>
      <c r="W41" s="12"/>
      <c r="X41" s="148" t="s">
        <v>1482</v>
      </c>
    </row>
    <row r="42" spans="1:24" ht="75" hidden="1">
      <c r="A42" s="153" t="s">
        <v>1483</v>
      </c>
      <c r="B42" s="154" t="s">
        <v>1484</v>
      </c>
      <c r="C42" s="156" t="s">
        <v>1288</v>
      </c>
      <c r="D42" s="155">
        <v>71795382</v>
      </c>
      <c r="E42" s="155" t="s">
        <v>906</v>
      </c>
      <c r="F42" s="156" t="s">
        <v>900</v>
      </c>
      <c r="G42" s="157" t="s">
        <v>1306</v>
      </c>
      <c r="H42" s="158" t="s">
        <v>1387</v>
      </c>
      <c r="I42" s="161" t="s">
        <v>1474</v>
      </c>
      <c r="J42" s="187" t="s">
        <v>1485</v>
      </c>
      <c r="K42" s="187" t="s">
        <v>1486</v>
      </c>
      <c r="L42" s="159" t="s">
        <v>1487</v>
      </c>
      <c r="M42" s="164">
        <v>45087</v>
      </c>
      <c r="N42" s="159" t="s">
        <v>185</v>
      </c>
      <c r="O42" s="160">
        <v>19026667</v>
      </c>
      <c r="P42" s="140" t="s">
        <v>1329</v>
      </c>
      <c r="Q42" s="134">
        <v>2500000</v>
      </c>
      <c r="R42" s="89">
        <f>SUM(O42,Q42)</f>
        <v>21526667</v>
      </c>
      <c r="S42" s="5">
        <v>19474904</v>
      </c>
      <c r="T42" s="89">
        <f t="shared" si="1"/>
        <v>2051763</v>
      </c>
      <c r="U42" s="7">
        <f>Tabla2[[#This Row],[TOTAL DESEMBOLSADO]]/Tabla2[[#This Row],[VALOR TOTAL]]</f>
        <v>0.90468738146969063</v>
      </c>
      <c r="V42" s="4" t="s">
        <v>77</v>
      </c>
      <c r="W42" s="12"/>
      <c r="X42" s="148" t="s">
        <v>1488</v>
      </c>
    </row>
    <row r="43" spans="1:24" ht="90" hidden="1">
      <c r="A43" s="153" t="s">
        <v>1489</v>
      </c>
      <c r="B43" s="154" t="s">
        <v>1490</v>
      </c>
      <c r="C43" s="156" t="s">
        <v>1273</v>
      </c>
      <c r="D43" s="155" t="s">
        <v>1491</v>
      </c>
      <c r="E43" s="155" t="s">
        <v>1370</v>
      </c>
      <c r="F43" s="156" t="s">
        <v>900</v>
      </c>
      <c r="G43" s="157" t="s">
        <v>1340</v>
      </c>
      <c r="H43" s="158"/>
      <c r="I43" s="163" t="s">
        <v>1492</v>
      </c>
      <c r="J43" s="251">
        <v>2565</v>
      </c>
      <c r="K43" s="251">
        <v>58061</v>
      </c>
      <c r="L43" s="159">
        <v>44934</v>
      </c>
      <c r="M43" s="164">
        <v>45287</v>
      </c>
      <c r="N43" s="159"/>
      <c r="O43" s="160">
        <v>247001168</v>
      </c>
      <c r="P43" s="140"/>
      <c r="Q43" s="134"/>
      <c r="R43" s="89">
        <f t="shared" si="0"/>
        <v>247001168</v>
      </c>
      <c r="S43" s="183">
        <v>221856516</v>
      </c>
      <c r="T43" s="89">
        <f t="shared" si="1"/>
        <v>25144652</v>
      </c>
      <c r="U43" s="7">
        <f>Tabla2[[#This Row],[TOTAL DESEMBOLSADO]]/Tabla2[[#This Row],[VALOR TOTAL]]</f>
        <v>0.89820027085863818</v>
      </c>
      <c r="V43" s="4" t="s">
        <v>77</v>
      </c>
      <c r="W43" s="12"/>
      <c r="X43" s="115" t="s">
        <v>1493</v>
      </c>
    </row>
    <row r="44" spans="1:24" ht="60" hidden="1">
      <c r="A44" s="153" t="s">
        <v>1494</v>
      </c>
      <c r="B44" s="154" t="s">
        <v>1495</v>
      </c>
      <c r="C44" s="156" t="s">
        <v>1273</v>
      </c>
      <c r="D44" s="155" t="s">
        <v>1496</v>
      </c>
      <c r="E44" s="155" t="s">
        <v>906</v>
      </c>
      <c r="F44" s="156" t="s">
        <v>900</v>
      </c>
      <c r="G44" s="157" t="s">
        <v>1497</v>
      </c>
      <c r="H44" s="158" t="s">
        <v>1279</v>
      </c>
      <c r="I44" s="163" t="s">
        <v>1498</v>
      </c>
      <c r="J44" s="251"/>
      <c r="K44" s="251"/>
      <c r="L44" s="159" t="s">
        <v>1499</v>
      </c>
      <c r="M44" s="164">
        <v>45473</v>
      </c>
      <c r="N44" s="159"/>
      <c r="O44" s="160">
        <v>20000000</v>
      </c>
      <c r="P44" s="140"/>
      <c r="Q44" s="134"/>
      <c r="R44" s="89">
        <f t="shared" si="0"/>
        <v>20000000</v>
      </c>
      <c r="S44" s="5"/>
      <c r="T44" s="89">
        <f t="shared" si="1"/>
        <v>20000000</v>
      </c>
      <c r="U44" s="7">
        <f>Tabla2[[#This Row],[TOTAL DESEMBOLSADO]]/Tabla2[[#This Row],[VALOR TOTAL]]</f>
        <v>0</v>
      </c>
      <c r="V44" s="4" t="s">
        <v>951</v>
      </c>
      <c r="W44" s="12"/>
      <c r="X44" s="115" t="s">
        <v>1500</v>
      </c>
    </row>
    <row r="45" spans="1:24" ht="75" hidden="1">
      <c r="A45" s="153" t="s">
        <v>1501</v>
      </c>
      <c r="B45" s="154" t="s">
        <v>1502</v>
      </c>
      <c r="C45" s="156" t="s">
        <v>1273</v>
      </c>
      <c r="D45" s="155" t="s">
        <v>1503</v>
      </c>
      <c r="E45" s="155" t="s">
        <v>1504</v>
      </c>
      <c r="F45" s="156" t="s">
        <v>1505</v>
      </c>
      <c r="G45" s="157" t="s">
        <v>1279</v>
      </c>
      <c r="H45" s="158"/>
      <c r="I45" s="163" t="s">
        <v>1506</v>
      </c>
      <c r="J45" s="251"/>
      <c r="K45" s="251"/>
      <c r="L45" s="159">
        <v>45238</v>
      </c>
      <c r="M45" s="164">
        <v>45209</v>
      </c>
      <c r="N45" s="159">
        <v>45252</v>
      </c>
      <c r="O45" s="160">
        <v>44097087</v>
      </c>
      <c r="P45" s="140" t="s">
        <v>1329</v>
      </c>
      <c r="Q45" s="134">
        <v>3575000</v>
      </c>
      <c r="R45" s="89">
        <f t="shared" si="0"/>
        <v>47672087</v>
      </c>
      <c r="S45" s="5"/>
      <c r="T45" s="89">
        <f t="shared" si="1"/>
        <v>47672087</v>
      </c>
      <c r="U45" s="7">
        <f>Tabla2[[#This Row],[TOTAL DESEMBOLSADO]]/Tabla2[[#This Row],[VALOR TOTAL]]</f>
        <v>0</v>
      </c>
      <c r="V45" s="4" t="s">
        <v>951</v>
      </c>
      <c r="W45" s="12"/>
      <c r="X45" s="115" t="s">
        <v>1507</v>
      </c>
    </row>
    <row r="46" spans="1:24" ht="75" hidden="1">
      <c r="A46" s="153" t="s">
        <v>1508</v>
      </c>
      <c r="B46" s="154" t="s">
        <v>1509</v>
      </c>
      <c r="C46" s="156" t="s">
        <v>1288</v>
      </c>
      <c r="D46" s="177">
        <v>71776111</v>
      </c>
      <c r="E46" s="177" t="s">
        <v>906</v>
      </c>
      <c r="F46" s="156" t="s">
        <v>900</v>
      </c>
      <c r="G46" s="157" t="s">
        <v>1340</v>
      </c>
      <c r="H46" s="158"/>
      <c r="I46" s="161" t="s">
        <v>1510</v>
      </c>
      <c r="J46" s="208">
        <v>2661</v>
      </c>
      <c r="K46" s="208">
        <v>58487</v>
      </c>
      <c r="L46" s="159" t="s">
        <v>1511</v>
      </c>
      <c r="M46" s="164">
        <v>45282</v>
      </c>
      <c r="N46" s="159"/>
      <c r="O46" s="160">
        <v>16760000</v>
      </c>
      <c r="P46" s="140"/>
      <c r="Q46" s="134"/>
      <c r="R46" s="178">
        <f t="shared" si="0"/>
        <v>16760000</v>
      </c>
      <c r="S46" s="94">
        <v>12431633</v>
      </c>
      <c r="T46" s="89">
        <f t="shared" si="1"/>
        <v>4328367</v>
      </c>
      <c r="U46" s="7">
        <f>Tabla2[[#This Row],[TOTAL DESEMBOLSADO]]/Tabla2[[#This Row],[VALOR TOTAL]]</f>
        <v>0.74174421241050115</v>
      </c>
      <c r="V46" s="4" t="s">
        <v>77</v>
      </c>
      <c r="W46" s="12"/>
      <c r="X46" s="148" t="s">
        <v>1512</v>
      </c>
    </row>
    <row r="47" spans="1:24" ht="90" hidden="1">
      <c r="A47" s="153" t="s">
        <v>1513</v>
      </c>
      <c r="B47" s="154" t="s">
        <v>1514</v>
      </c>
      <c r="C47" s="156" t="s">
        <v>1288</v>
      </c>
      <c r="D47" s="177">
        <v>1152186807</v>
      </c>
      <c r="E47" s="177" t="s">
        <v>906</v>
      </c>
      <c r="F47" s="156" t="s">
        <v>900</v>
      </c>
      <c r="G47" s="157" t="s">
        <v>1515</v>
      </c>
      <c r="H47" s="158"/>
      <c r="I47" s="161" t="s">
        <v>1516</v>
      </c>
      <c r="J47" s="208">
        <v>2662</v>
      </c>
      <c r="K47" s="208">
        <v>58488</v>
      </c>
      <c r="L47" s="159" t="s">
        <v>1511</v>
      </c>
      <c r="M47" s="164">
        <v>45282</v>
      </c>
      <c r="N47" s="159"/>
      <c r="O47" s="160">
        <v>18750000</v>
      </c>
      <c r="P47" s="140"/>
      <c r="Q47" s="134"/>
      <c r="R47" s="178">
        <f t="shared" si="0"/>
        <v>18750000</v>
      </c>
      <c r="S47" s="94">
        <v>15155639</v>
      </c>
      <c r="T47" s="89">
        <f t="shared" si="1"/>
        <v>3594361</v>
      </c>
      <c r="U47" s="7">
        <f>Tabla2[[#This Row],[TOTAL DESEMBOLSADO]]/Tabla2[[#This Row],[VALOR TOTAL]]</f>
        <v>0.80830074666666663</v>
      </c>
      <c r="V47" s="4" t="s">
        <v>77</v>
      </c>
      <c r="W47" s="12"/>
      <c r="X47" s="115" t="s">
        <v>1517</v>
      </c>
    </row>
    <row r="48" spans="1:24" ht="120" hidden="1">
      <c r="A48" s="153" t="s">
        <v>1518</v>
      </c>
      <c r="B48" s="154" t="s">
        <v>1519</v>
      </c>
      <c r="C48" s="156" t="s">
        <v>1288</v>
      </c>
      <c r="D48" s="177">
        <v>1017181927</v>
      </c>
      <c r="E48" s="177" t="s">
        <v>906</v>
      </c>
      <c r="F48" s="156" t="s">
        <v>900</v>
      </c>
      <c r="G48" s="157" t="s">
        <v>1386</v>
      </c>
      <c r="H48" s="158"/>
      <c r="I48" s="161" t="s">
        <v>1520</v>
      </c>
      <c r="J48" s="208">
        <v>2663</v>
      </c>
      <c r="K48" s="208">
        <v>58489</v>
      </c>
      <c r="L48" s="159" t="s">
        <v>1521</v>
      </c>
      <c r="M48" s="164">
        <v>45282</v>
      </c>
      <c r="N48" s="159"/>
      <c r="O48" s="160">
        <v>28586667</v>
      </c>
      <c r="P48" s="140"/>
      <c r="Q48" s="134"/>
      <c r="R48" s="178">
        <f t="shared" si="0"/>
        <v>28586667</v>
      </c>
      <c r="S48" s="94">
        <v>24299816</v>
      </c>
      <c r="T48" s="89">
        <f t="shared" si="1"/>
        <v>4286851</v>
      </c>
      <c r="U48" s="7">
        <f>Tabla2[[#This Row],[TOTAL DESEMBOLSADO]]/Tabla2[[#This Row],[VALOR TOTAL]]</f>
        <v>0.85004019531203134</v>
      </c>
      <c r="V48" s="4" t="s">
        <v>77</v>
      </c>
      <c r="W48" s="12"/>
      <c r="X48" s="115" t="s">
        <v>1522</v>
      </c>
    </row>
    <row r="49" spans="1:24" ht="120" hidden="1">
      <c r="A49" s="153" t="s">
        <v>1523</v>
      </c>
      <c r="B49" s="154" t="s">
        <v>1524</v>
      </c>
      <c r="C49" s="156" t="s">
        <v>1288</v>
      </c>
      <c r="D49" s="177">
        <v>1038766098</v>
      </c>
      <c r="E49" s="177" t="s">
        <v>906</v>
      </c>
      <c r="F49" s="156" t="s">
        <v>900</v>
      </c>
      <c r="G49" s="157" t="s">
        <v>1386</v>
      </c>
      <c r="H49" s="158"/>
      <c r="I49" s="161" t="s">
        <v>1525</v>
      </c>
      <c r="J49" s="208" t="s">
        <v>1526</v>
      </c>
      <c r="K49" s="208" t="s">
        <v>1527</v>
      </c>
      <c r="L49" s="159" t="s">
        <v>1521</v>
      </c>
      <c r="M49" s="164">
        <v>45282</v>
      </c>
      <c r="N49" s="159"/>
      <c r="O49" s="160">
        <v>25086667</v>
      </c>
      <c r="P49" s="140" t="s">
        <v>1409</v>
      </c>
      <c r="Q49" s="134">
        <v>2500000</v>
      </c>
      <c r="R49" s="178">
        <f t="shared" si="0"/>
        <v>27586667</v>
      </c>
      <c r="S49" s="94">
        <v>25605930</v>
      </c>
      <c r="T49" s="89">
        <f t="shared" si="1"/>
        <v>1980737</v>
      </c>
      <c r="U49" s="7">
        <f>Tabla2[[#This Row],[TOTAL DESEMBOLSADO]]/Tabla2[[#This Row],[VALOR TOTAL]]</f>
        <v>0.92819948129290142</v>
      </c>
      <c r="V49" s="4" t="s">
        <v>77</v>
      </c>
      <c r="W49" s="12"/>
      <c r="X49" s="115" t="s">
        <v>1528</v>
      </c>
    </row>
    <row r="50" spans="1:24" ht="90" hidden="1">
      <c r="A50" s="153" t="s">
        <v>1529</v>
      </c>
      <c r="B50" s="154" t="s">
        <v>1530</v>
      </c>
      <c r="C50" s="156" t="s">
        <v>1288</v>
      </c>
      <c r="D50" s="177">
        <v>1026141452</v>
      </c>
      <c r="E50" s="177" t="s">
        <v>906</v>
      </c>
      <c r="F50" s="156" t="s">
        <v>900</v>
      </c>
      <c r="G50" s="157" t="s">
        <v>1354</v>
      </c>
      <c r="H50" s="158"/>
      <c r="I50" s="161" t="s">
        <v>1531</v>
      </c>
      <c r="J50" s="208">
        <v>2667</v>
      </c>
      <c r="K50" s="208">
        <v>58494</v>
      </c>
      <c r="L50" s="159" t="s">
        <v>1532</v>
      </c>
      <c r="M50" s="164">
        <v>45282</v>
      </c>
      <c r="N50" s="159"/>
      <c r="O50" s="160">
        <v>14980000</v>
      </c>
      <c r="P50" s="140"/>
      <c r="Q50" s="134"/>
      <c r="R50" s="178">
        <f t="shared" si="0"/>
        <v>14980000</v>
      </c>
      <c r="S50" s="94">
        <v>14798508</v>
      </c>
      <c r="T50" s="89">
        <f t="shared" si="1"/>
        <v>181492</v>
      </c>
      <c r="U50" s="7">
        <f>Tabla2[[#This Row],[TOTAL DESEMBOLSADO]]/Tabla2[[#This Row],[VALOR TOTAL]]</f>
        <v>0.9878843791722296</v>
      </c>
      <c r="V50" s="4" t="s">
        <v>77</v>
      </c>
      <c r="W50" s="12"/>
      <c r="X50" s="115" t="s">
        <v>1533</v>
      </c>
    </row>
    <row r="51" spans="1:24" s="185" customFormat="1" ht="75" hidden="1">
      <c r="A51" s="153" t="s">
        <v>1534</v>
      </c>
      <c r="B51" s="154" t="s">
        <v>1079</v>
      </c>
      <c r="C51" s="156" t="s">
        <v>1273</v>
      </c>
      <c r="D51" s="155" t="s">
        <v>1535</v>
      </c>
      <c r="E51" s="155" t="s">
        <v>906</v>
      </c>
      <c r="F51" s="156" t="s">
        <v>900</v>
      </c>
      <c r="G51" s="157" t="s">
        <v>1279</v>
      </c>
      <c r="H51" s="158" t="s">
        <v>1426</v>
      </c>
      <c r="I51" s="182" t="s">
        <v>1536</v>
      </c>
      <c r="J51" s="251">
        <v>2682</v>
      </c>
      <c r="K51" s="251">
        <v>59679</v>
      </c>
      <c r="L51" s="159" t="s">
        <v>1537</v>
      </c>
      <c r="M51" s="164">
        <v>45289</v>
      </c>
      <c r="N51" s="159"/>
      <c r="O51" s="160">
        <v>6759997</v>
      </c>
      <c r="P51" s="140"/>
      <c r="Q51" s="134"/>
      <c r="R51" s="89">
        <f t="shared" si="0"/>
        <v>6759997</v>
      </c>
      <c r="S51" s="5">
        <v>6759997</v>
      </c>
      <c r="T51" s="89">
        <f t="shared" si="1"/>
        <v>0</v>
      </c>
      <c r="U51" s="7">
        <f>Tabla2[[#This Row],[TOTAL DESEMBOLSADO]]/Tabla2[[#This Row],[VALOR TOTAL]]</f>
        <v>1</v>
      </c>
      <c r="V51" s="4" t="s">
        <v>951</v>
      </c>
      <c r="W51" s="12"/>
      <c r="X51" s="115" t="s">
        <v>1538</v>
      </c>
    </row>
    <row r="52" spans="1:24" ht="90">
      <c r="A52" s="153" t="s">
        <v>1539</v>
      </c>
      <c r="B52" s="154" t="s">
        <v>1540</v>
      </c>
      <c r="C52" s="156" t="s">
        <v>1288</v>
      </c>
      <c r="D52" s="177">
        <v>43444507</v>
      </c>
      <c r="E52" s="177" t="s">
        <v>906</v>
      </c>
      <c r="F52" s="156" t="s">
        <v>900</v>
      </c>
      <c r="G52" s="157" t="s">
        <v>1541</v>
      </c>
      <c r="H52" s="158" t="s">
        <v>1387</v>
      </c>
      <c r="I52" s="182" t="s">
        <v>1542</v>
      </c>
      <c r="J52" s="208">
        <v>2686</v>
      </c>
      <c r="K52" s="208">
        <v>59131</v>
      </c>
      <c r="L52" s="159">
        <v>45086</v>
      </c>
      <c r="M52" s="164">
        <v>45282</v>
      </c>
      <c r="N52" s="159"/>
      <c r="O52" s="160">
        <v>26160000</v>
      </c>
      <c r="P52" s="140"/>
      <c r="Q52" s="134"/>
      <c r="R52" s="178">
        <f t="shared" si="0"/>
        <v>26160000</v>
      </c>
      <c r="S52" s="94">
        <v>21760140</v>
      </c>
      <c r="T52" s="89">
        <f t="shared" si="1"/>
        <v>4399860</v>
      </c>
      <c r="U52" s="7">
        <f>Tabla2[[#This Row],[TOTAL DESEMBOLSADO]]/Tabla2[[#This Row],[VALOR TOTAL]]</f>
        <v>0.83180963302752298</v>
      </c>
      <c r="V52" s="4" t="s">
        <v>77</v>
      </c>
      <c r="W52" s="12"/>
      <c r="X52" s="213" t="s">
        <v>1543</v>
      </c>
    </row>
    <row r="53" spans="1:24" ht="75" hidden="1">
      <c r="A53" s="153" t="s">
        <v>1544</v>
      </c>
      <c r="B53" s="154" t="s">
        <v>1545</v>
      </c>
      <c r="C53" s="156" t="s">
        <v>1273</v>
      </c>
      <c r="D53" s="155" t="s">
        <v>1546</v>
      </c>
      <c r="E53" s="155" t="s">
        <v>906</v>
      </c>
      <c r="F53" s="156" t="s">
        <v>900</v>
      </c>
      <c r="G53" s="157" t="s">
        <v>1289</v>
      </c>
      <c r="H53" s="158"/>
      <c r="I53" s="161" t="s">
        <v>1547</v>
      </c>
      <c r="J53" s="251"/>
      <c r="K53" s="251"/>
      <c r="L53" s="159" t="s">
        <v>1548</v>
      </c>
      <c r="M53" s="164">
        <v>45289</v>
      </c>
      <c r="N53" s="164"/>
      <c r="O53" s="160">
        <v>19600000</v>
      </c>
      <c r="P53" s="140"/>
      <c r="Q53" s="134"/>
      <c r="R53" s="89">
        <f t="shared" si="0"/>
        <v>19600000</v>
      </c>
      <c r="S53" s="5">
        <v>18853333</v>
      </c>
      <c r="T53" s="89">
        <f t="shared" si="1"/>
        <v>746667</v>
      </c>
      <c r="U53" s="7">
        <f>Tabla2[[#This Row],[TOTAL DESEMBOLSADO]]/Tabla2[[#This Row],[VALOR TOTAL]]</f>
        <v>0.96190474489795919</v>
      </c>
      <c r="V53" s="4" t="s">
        <v>951</v>
      </c>
      <c r="W53" s="12"/>
      <c r="X53" s="148" t="s">
        <v>1549</v>
      </c>
    </row>
    <row r="54" spans="1:24" s="185" customFormat="1" ht="75">
      <c r="A54" s="153" t="s">
        <v>1550</v>
      </c>
      <c r="B54" s="154" t="s">
        <v>1551</v>
      </c>
      <c r="C54" s="156" t="s">
        <v>1288</v>
      </c>
      <c r="D54" s="155">
        <v>43151854</v>
      </c>
      <c r="E54" s="155" t="s">
        <v>999</v>
      </c>
      <c r="F54" s="156" t="s">
        <v>1505</v>
      </c>
      <c r="G54" s="157" t="s">
        <v>1333</v>
      </c>
      <c r="H54" s="158" t="s">
        <v>1426</v>
      </c>
      <c r="I54" s="189" t="s">
        <v>1552</v>
      </c>
      <c r="J54" s="252">
        <v>2683</v>
      </c>
      <c r="K54" s="252">
        <v>60405</v>
      </c>
      <c r="L54" s="159" t="s">
        <v>1553</v>
      </c>
      <c r="M54" s="164">
        <v>45282</v>
      </c>
      <c r="N54" s="164"/>
      <c r="O54" s="160">
        <v>10000000</v>
      </c>
      <c r="P54" s="140"/>
      <c r="Q54" s="134"/>
      <c r="R54" s="89">
        <f t="shared" si="0"/>
        <v>10000000</v>
      </c>
      <c r="S54" s="5">
        <v>9597112</v>
      </c>
      <c r="T54" s="89">
        <f t="shared" si="1"/>
        <v>402888</v>
      </c>
      <c r="U54" s="7">
        <f>Tabla2[[#This Row],[TOTAL DESEMBOLSADO]]/Tabla2[[#This Row],[VALOR TOTAL]]</f>
        <v>0.95971119999999999</v>
      </c>
      <c r="V54" s="4" t="s">
        <v>951</v>
      </c>
      <c r="W54" s="12" t="s">
        <v>1430</v>
      </c>
      <c r="X54" s="148" t="s">
        <v>1554</v>
      </c>
    </row>
    <row r="55" spans="1:24" s="228" customFormat="1" ht="75">
      <c r="A55" s="214" t="s">
        <v>1555</v>
      </c>
      <c r="B55" s="215" t="s">
        <v>1502</v>
      </c>
      <c r="C55" s="216" t="s">
        <v>1273</v>
      </c>
      <c r="D55" s="217" t="s">
        <v>1556</v>
      </c>
      <c r="E55" s="155" t="s">
        <v>999</v>
      </c>
      <c r="F55" s="216" t="s">
        <v>1253</v>
      </c>
      <c r="G55" s="157" t="s">
        <v>1279</v>
      </c>
      <c r="H55" s="158"/>
      <c r="I55" s="218" t="s">
        <v>1557</v>
      </c>
      <c r="J55" s="254">
        <v>2800</v>
      </c>
      <c r="K55" s="254">
        <v>62594</v>
      </c>
      <c r="L55" s="219">
        <v>45026</v>
      </c>
      <c r="M55" s="220">
        <v>45229</v>
      </c>
      <c r="N55" s="220"/>
      <c r="O55" s="221">
        <v>5505000</v>
      </c>
      <c r="P55" s="222"/>
      <c r="Q55" s="223">
        <v>2679999</v>
      </c>
      <c r="R55" s="224">
        <f t="shared" si="0"/>
        <v>8184999</v>
      </c>
      <c r="S55" s="225"/>
      <c r="T55" s="89">
        <f t="shared" si="1"/>
        <v>8184999</v>
      </c>
      <c r="U55" s="7">
        <f>Tabla2[[#This Row],[TOTAL DESEMBOLSADO]]/Tabla2[[#This Row],[VALOR TOTAL]]</f>
        <v>0</v>
      </c>
      <c r="V55" s="216"/>
      <c r="W55" s="215"/>
      <c r="X55" s="227" t="s">
        <v>1558</v>
      </c>
    </row>
    <row r="56" spans="1:24" s="228" customFormat="1" ht="90" hidden="1">
      <c r="A56" s="214" t="s">
        <v>1559</v>
      </c>
      <c r="B56" s="215" t="s">
        <v>635</v>
      </c>
      <c r="C56" s="216" t="s">
        <v>1273</v>
      </c>
      <c r="D56" s="217">
        <v>15383781</v>
      </c>
      <c r="E56" s="155" t="s">
        <v>999</v>
      </c>
      <c r="F56" s="216" t="s">
        <v>900</v>
      </c>
      <c r="G56" s="157" t="s">
        <v>1560</v>
      </c>
      <c r="H56" s="158"/>
      <c r="I56" s="229" t="s">
        <v>1561</v>
      </c>
      <c r="J56" s="254"/>
      <c r="K56" s="254"/>
      <c r="L56" s="219">
        <v>45149</v>
      </c>
      <c r="M56" s="220" t="s">
        <v>1562</v>
      </c>
      <c r="N56" s="220"/>
      <c r="O56" s="221">
        <v>313600</v>
      </c>
      <c r="P56" s="222"/>
      <c r="Q56" s="223"/>
      <c r="R56" s="224">
        <f t="shared" si="0"/>
        <v>313600</v>
      </c>
      <c r="S56" s="225">
        <v>313600</v>
      </c>
      <c r="T56" s="89">
        <f t="shared" si="1"/>
        <v>0</v>
      </c>
      <c r="U56" s="7">
        <f>Tabla2[[#This Row],[TOTAL DESEMBOLSADO]]/Tabla2[[#This Row],[VALOR TOTAL]]</f>
        <v>1</v>
      </c>
      <c r="V56" s="216" t="s">
        <v>77</v>
      </c>
      <c r="W56" s="215"/>
      <c r="X56" s="115" t="s">
        <v>1563</v>
      </c>
    </row>
    <row r="57" spans="1:24" s="228" customFormat="1" ht="75" hidden="1">
      <c r="A57" s="214" t="s">
        <v>1564</v>
      </c>
      <c r="B57" s="215" t="s">
        <v>1565</v>
      </c>
      <c r="C57" s="216" t="s">
        <v>1273</v>
      </c>
      <c r="D57" s="217" t="s">
        <v>1274</v>
      </c>
      <c r="E57" s="217" t="s">
        <v>906</v>
      </c>
      <c r="F57" s="216" t="s">
        <v>900</v>
      </c>
      <c r="G57" s="157" t="s">
        <v>1279</v>
      </c>
      <c r="H57" s="158"/>
      <c r="I57" s="229" t="s">
        <v>1566</v>
      </c>
      <c r="J57" s="254">
        <v>2825</v>
      </c>
      <c r="K57" s="254">
        <v>63532</v>
      </c>
      <c r="L57" s="219" t="s">
        <v>1567</v>
      </c>
      <c r="M57" s="220">
        <v>45119</v>
      </c>
      <c r="N57" s="220"/>
      <c r="O57" s="221">
        <v>3703280</v>
      </c>
      <c r="P57" s="222"/>
      <c r="Q57" s="223"/>
      <c r="R57" s="224">
        <f t="shared" si="0"/>
        <v>3703280</v>
      </c>
      <c r="S57" s="225"/>
      <c r="T57" s="89">
        <f t="shared" si="1"/>
        <v>3703280</v>
      </c>
      <c r="U57" s="226"/>
      <c r="V57" s="216"/>
      <c r="W57" s="215"/>
      <c r="X57" s="227" t="s">
        <v>1568</v>
      </c>
    </row>
    <row r="58" spans="1:24" s="133" customFormat="1" ht="135" hidden="1">
      <c r="A58" s="166" t="s">
        <v>1569</v>
      </c>
      <c r="B58" s="167" t="s">
        <v>1570</v>
      </c>
      <c r="C58" s="169" t="s">
        <v>1273</v>
      </c>
      <c r="D58" s="168" t="s">
        <v>662</v>
      </c>
      <c r="E58" s="168"/>
      <c r="F58" s="169" t="s">
        <v>1571</v>
      </c>
      <c r="G58" s="157" t="s">
        <v>1572</v>
      </c>
      <c r="H58" s="158"/>
      <c r="I58" s="170" t="s">
        <v>1573</v>
      </c>
      <c r="J58" s="250">
        <v>2435</v>
      </c>
      <c r="K58" s="250">
        <v>56645</v>
      </c>
      <c r="L58" s="159" t="s">
        <v>1349</v>
      </c>
      <c r="M58" s="171" t="s">
        <v>1574</v>
      </c>
      <c r="N58" s="171">
        <v>45215</v>
      </c>
      <c r="O58" s="172">
        <v>475196583</v>
      </c>
      <c r="P58" s="149" t="s">
        <v>1574</v>
      </c>
      <c r="Q58" s="150">
        <v>236265023</v>
      </c>
      <c r="R58" s="145">
        <f t="shared" si="0"/>
        <v>711461606</v>
      </c>
      <c r="S58" s="132">
        <v>643755937</v>
      </c>
      <c r="T58" s="89">
        <f t="shared" si="1"/>
        <v>67705669</v>
      </c>
      <c r="U58" s="146">
        <f>Tabla2[[#This Row],[TOTAL DESEMBOLSADO]]/Tabla2[[#This Row],[VALOR TOTAL]]</f>
        <v>0.90483580782291717</v>
      </c>
      <c r="V58" s="151" t="s">
        <v>77</v>
      </c>
      <c r="W58" s="190" t="s">
        <v>1575</v>
      </c>
      <c r="X58" s="210" t="s">
        <v>1576</v>
      </c>
    </row>
    <row r="59" spans="1:24" s="133" customFormat="1" ht="75" hidden="1">
      <c r="A59" s="173" t="s">
        <v>1577</v>
      </c>
      <c r="B59" s="174" t="s">
        <v>824</v>
      </c>
      <c r="C59" s="173" t="s">
        <v>1273</v>
      </c>
      <c r="D59" s="175" t="s">
        <v>825</v>
      </c>
      <c r="E59" s="175"/>
      <c r="F59" s="173" t="s">
        <v>1578</v>
      </c>
      <c r="G59" s="157" t="s">
        <v>1572</v>
      </c>
      <c r="H59" s="158"/>
      <c r="I59" s="152" t="s">
        <v>821</v>
      </c>
      <c r="J59" s="253">
        <v>2590</v>
      </c>
      <c r="K59" s="253">
        <v>57999</v>
      </c>
      <c r="L59" s="159" t="s">
        <v>1475</v>
      </c>
      <c r="M59" s="171" t="s">
        <v>1562</v>
      </c>
      <c r="N59" s="171"/>
      <c r="O59" s="172">
        <v>2306433443</v>
      </c>
      <c r="P59" s="149"/>
      <c r="Q59" s="150"/>
      <c r="R59" s="145">
        <f>SUM(O59,Q59)</f>
        <v>2306433443</v>
      </c>
      <c r="S59" s="145">
        <v>2257797610</v>
      </c>
      <c r="T59" s="89">
        <f t="shared" si="1"/>
        <v>48635833</v>
      </c>
      <c r="U59" s="146">
        <f>Tabla2[[#This Row],[TOTAL DESEMBOLSADO]]/Tabla2[[#This Row],[VALOR TOTAL]]</f>
        <v>0.97891296922197812</v>
      </c>
      <c r="V59" s="4" t="s">
        <v>951</v>
      </c>
      <c r="W59" s="190" t="s">
        <v>1579</v>
      </c>
      <c r="X59" s="256" t="s">
        <v>1580</v>
      </c>
    </row>
    <row r="60" spans="1:24" hidden="1">
      <c r="A60" s="127"/>
      <c r="B60" s="128"/>
      <c r="C60" s="128"/>
      <c r="D60" s="128"/>
      <c r="E60" s="128"/>
      <c r="F60" s="128"/>
      <c r="G60" s="128"/>
      <c r="H60" s="128"/>
      <c r="I60" s="128"/>
      <c r="J60" s="128"/>
      <c r="K60" s="128"/>
      <c r="L60" s="6"/>
      <c r="M60" s="6"/>
      <c r="N60" s="6"/>
      <c r="O60" s="135"/>
      <c r="P60" s="140"/>
      <c r="Q60" s="134"/>
      <c r="R60" s="3"/>
      <c r="S60" s="5"/>
      <c r="T60" s="3"/>
      <c r="U60" s="3"/>
      <c r="V60" s="3"/>
      <c r="W60" s="12"/>
      <c r="X60" s="114"/>
    </row>
    <row r="61" spans="1:24" hidden="1">
      <c r="A61" s="106"/>
      <c r="B61" s="3"/>
      <c r="C61" s="3"/>
      <c r="D61" s="3"/>
      <c r="E61" s="3"/>
      <c r="F61" s="3"/>
      <c r="G61" s="3"/>
      <c r="H61" s="3"/>
      <c r="I61" s="3"/>
      <c r="J61" s="3"/>
      <c r="K61" s="3"/>
      <c r="L61" s="6"/>
      <c r="M61" s="6"/>
      <c r="N61" s="6"/>
      <c r="O61" s="135"/>
      <c r="P61" s="140"/>
      <c r="Q61" s="134"/>
      <c r="R61" s="3"/>
      <c r="S61" s="5"/>
      <c r="T61" s="3"/>
      <c r="U61" s="3"/>
      <c r="V61" s="3"/>
      <c r="W61" s="12"/>
      <c r="X61" s="114"/>
    </row>
    <row r="62" spans="1:24" hidden="1">
      <c r="A62" s="106"/>
      <c r="B62" s="3"/>
      <c r="C62" s="3"/>
      <c r="D62" s="3"/>
      <c r="E62" s="3"/>
      <c r="F62" s="3"/>
      <c r="G62" s="3"/>
      <c r="H62" s="3"/>
      <c r="I62" s="3"/>
      <c r="J62" s="3"/>
      <c r="K62" s="3"/>
      <c r="L62" s="6"/>
      <c r="M62" s="6"/>
      <c r="N62" s="6"/>
      <c r="O62" s="135"/>
      <c r="P62" s="140"/>
      <c r="Q62" s="134"/>
      <c r="R62" s="3"/>
      <c r="S62" s="5"/>
      <c r="T62" s="3"/>
      <c r="U62" s="3"/>
      <c r="V62" s="3"/>
      <c r="W62" s="12"/>
      <c r="X62" s="114"/>
    </row>
    <row r="63" spans="1:24" hidden="1">
      <c r="A63" s="106"/>
      <c r="B63" s="3"/>
      <c r="C63" s="3"/>
      <c r="D63" s="3"/>
      <c r="E63" s="3"/>
      <c r="F63" s="3"/>
      <c r="G63" s="3"/>
      <c r="H63" s="3"/>
      <c r="I63" s="3"/>
      <c r="J63" s="3"/>
      <c r="K63" s="3"/>
      <c r="L63" s="6"/>
      <c r="M63" s="6"/>
      <c r="N63" s="6"/>
      <c r="O63" s="135"/>
      <c r="P63" s="140"/>
      <c r="Q63" s="134"/>
      <c r="R63" s="3"/>
      <c r="S63" s="5"/>
      <c r="T63" s="3"/>
      <c r="U63" s="3"/>
      <c r="V63" s="3"/>
      <c r="W63" s="12"/>
      <c r="X63" s="114"/>
    </row>
    <row r="64" spans="1:24" hidden="1">
      <c r="A64" s="106"/>
      <c r="B64" s="3"/>
      <c r="C64" s="3"/>
      <c r="D64" s="3"/>
      <c r="E64" s="3"/>
      <c r="F64" s="3"/>
      <c r="G64" s="3"/>
      <c r="H64" s="3"/>
      <c r="I64" s="3"/>
      <c r="J64" s="3"/>
      <c r="K64" s="3"/>
      <c r="L64" s="6"/>
      <c r="M64" s="6"/>
      <c r="N64" s="6"/>
      <c r="O64" s="135"/>
      <c r="P64" s="140"/>
      <c r="Q64" s="134"/>
      <c r="R64" s="3"/>
      <c r="S64" s="5"/>
      <c r="T64" s="3"/>
      <c r="U64" s="3"/>
      <c r="V64" s="3"/>
      <c r="W64" s="12"/>
      <c r="X64" s="114"/>
    </row>
    <row r="65" spans="1:24" hidden="1">
      <c r="A65" s="106"/>
      <c r="B65" s="3"/>
      <c r="C65" s="3"/>
      <c r="D65" s="3"/>
      <c r="E65" s="3"/>
      <c r="F65" s="3"/>
      <c r="G65" s="3"/>
      <c r="H65" s="3"/>
      <c r="I65" s="3"/>
      <c r="J65" s="3"/>
      <c r="K65" s="3"/>
      <c r="L65" s="6"/>
      <c r="M65" s="6"/>
      <c r="N65" s="6"/>
      <c r="O65" s="135"/>
      <c r="P65" s="140"/>
      <c r="Q65" s="134"/>
      <c r="R65" s="3"/>
      <c r="S65" s="5"/>
      <c r="T65" s="3"/>
      <c r="U65" s="3"/>
      <c r="V65" s="3"/>
      <c r="W65" s="12"/>
      <c r="X65" s="114"/>
    </row>
    <row r="66" spans="1:24" hidden="1">
      <c r="A66" s="106"/>
      <c r="B66" s="3"/>
      <c r="C66" s="3"/>
      <c r="D66" s="3"/>
      <c r="E66" s="3"/>
      <c r="F66" s="3"/>
      <c r="G66" s="3"/>
      <c r="H66" s="3"/>
      <c r="I66" s="3"/>
      <c r="J66" s="3"/>
      <c r="K66" s="3"/>
      <c r="L66" s="6"/>
      <c r="M66" s="6"/>
      <c r="N66" s="6"/>
      <c r="O66" s="135"/>
      <c r="P66" s="140"/>
      <c r="Q66" s="134"/>
      <c r="R66" s="3"/>
      <c r="S66" s="5"/>
      <c r="T66" s="3"/>
      <c r="U66" s="3"/>
      <c r="V66" s="3"/>
      <c r="W66" s="12"/>
      <c r="X66" s="114"/>
    </row>
    <row r="67" spans="1:24" hidden="1">
      <c r="A67" s="106"/>
      <c r="B67" s="3"/>
      <c r="C67" s="3"/>
      <c r="D67" s="3"/>
      <c r="E67" s="3"/>
      <c r="F67" s="3"/>
      <c r="G67" s="3"/>
      <c r="H67" s="3"/>
      <c r="I67" s="3"/>
      <c r="J67" s="3"/>
      <c r="K67" s="3"/>
      <c r="L67" s="6"/>
      <c r="M67" s="6"/>
      <c r="N67" s="6"/>
      <c r="O67" s="135"/>
      <c r="P67" s="140"/>
      <c r="Q67" s="134"/>
      <c r="R67" s="3"/>
      <c r="S67" s="5"/>
      <c r="T67" s="3"/>
      <c r="U67" s="3"/>
      <c r="V67" s="3"/>
      <c r="W67" s="12"/>
      <c r="X67" s="114"/>
    </row>
    <row r="68" spans="1:24" hidden="1">
      <c r="A68" s="106"/>
      <c r="B68" s="3"/>
      <c r="C68" s="3"/>
      <c r="D68" s="3"/>
      <c r="E68" s="3"/>
      <c r="F68" s="3"/>
      <c r="G68" s="3"/>
      <c r="H68" s="3"/>
      <c r="I68" s="3"/>
      <c r="J68" s="3"/>
      <c r="K68" s="3"/>
      <c r="L68" s="6"/>
      <c r="M68" s="6"/>
      <c r="N68" s="6"/>
      <c r="O68" s="135"/>
      <c r="P68" s="140"/>
      <c r="Q68" s="134"/>
      <c r="R68" s="3"/>
      <c r="S68" s="5"/>
      <c r="T68" s="3"/>
      <c r="U68" s="3"/>
      <c r="V68" s="3"/>
      <c r="W68" s="12"/>
      <c r="X68" s="114"/>
    </row>
    <row r="69" spans="1:24" hidden="1">
      <c r="A69" s="106"/>
      <c r="B69" s="3"/>
      <c r="C69" s="3"/>
      <c r="D69" s="3"/>
      <c r="E69" s="3"/>
      <c r="F69" s="3"/>
      <c r="G69" s="3"/>
      <c r="H69" s="3"/>
      <c r="I69" s="3"/>
      <c r="J69" s="3"/>
      <c r="K69" s="3"/>
      <c r="L69" s="6"/>
      <c r="M69" s="6"/>
      <c r="N69" s="6"/>
      <c r="O69" s="135"/>
      <c r="P69" s="140"/>
      <c r="Q69" s="134"/>
      <c r="R69" s="3"/>
      <c r="S69" s="5"/>
      <c r="T69" s="3"/>
      <c r="U69" s="3"/>
      <c r="V69" s="3"/>
      <c r="W69" s="12"/>
      <c r="X69" s="114"/>
    </row>
    <row r="70" spans="1:24" hidden="1">
      <c r="A70" s="106"/>
      <c r="B70" s="3"/>
      <c r="C70" s="3"/>
      <c r="D70" s="3"/>
      <c r="E70" s="3"/>
      <c r="F70" s="3"/>
      <c r="G70" s="3"/>
      <c r="H70" s="3"/>
      <c r="I70" s="3"/>
      <c r="J70" s="3"/>
      <c r="K70" s="3"/>
      <c r="L70" s="6"/>
      <c r="M70" s="6"/>
      <c r="N70" s="6"/>
      <c r="O70" s="135"/>
      <c r="P70" s="140"/>
      <c r="Q70" s="134"/>
      <c r="R70" s="3"/>
      <c r="S70" s="5"/>
      <c r="T70" s="3"/>
      <c r="U70" s="3"/>
      <c r="V70" s="3"/>
      <c r="W70" s="12"/>
      <c r="X70" s="114"/>
    </row>
    <row r="71" spans="1:24" hidden="1">
      <c r="A71" s="106"/>
      <c r="B71" s="3"/>
      <c r="C71" s="3"/>
      <c r="D71" s="3"/>
      <c r="E71" s="3"/>
      <c r="F71" s="3"/>
      <c r="G71" s="3"/>
      <c r="H71" s="3"/>
      <c r="I71" s="3"/>
      <c r="J71" s="3"/>
      <c r="K71" s="3"/>
      <c r="L71" s="6"/>
      <c r="M71" s="6"/>
      <c r="N71" s="6"/>
      <c r="O71" s="135"/>
      <c r="P71" s="140"/>
      <c r="Q71" s="134"/>
      <c r="R71" s="3"/>
      <c r="S71" s="5"/>
      <c r="T71" s="3"/>
      <c r="U71" s="3"/>
      <c r="V71" s="3"/>
      <c r="W71" s="12"/>
      <c r="X71" s="114"/>
    </row>
    <row r="72" spans="1:24" hidden="1">
      <c r="A72" s="106"/>
      <c r="B72" s="3"/>
      <c r="C72" s="3"/>
      <c r="D72" s="3"/>
      <c r="E72" s="3"/>
      <c r="F72" s="3"/>
      <c r="G72" s="3"/>
      <c r="H72" s="3"/>
      <c r="I72" s="3"/>
      <c r="J72" s="3"/>
      <c r="K72" s="3"/>
      <c r="L72" s="6"/>
      <c r="M72" s="6"/>
      <c r="N72" s="6"/>
      <c r="O72" s="135"/>
      <c r="P72" s="140"/>
      <c r="Q72" s="134"/>
      <c r="R72" s="3"/>
      <c r="S72" s="5"/>
      <c r="T72" s="3"/>
      <c r="U72" s="3"/>
      <c r="V72" s="3"/>
      <c r="W72" s="12"/>
      <c r="X72" s="114"/>
    </row>
    <row r="73" spans="1:24" hidden="1">
      <c r="A73" s="106"/>
      <c r="B73" s="3"/>
      <c r="C73" s="3"/>
      <c r="D73" s="3"/>
      <c r="E73" s="3"/>
      <c r="F73" s="3"/>
      <c r="G73" s="3"/>
      <c r="H73" s="3"/>
      <c r="I73" s="3"/>
      <c r="J73" s="3"/>
      <c r="K73" s="3"/>
      <c r="L73" s="6"/>
      <c r="M73" s="6"/>
      <c r="N73" s="6"/>
      <c r="O73" s="135"/>
      <c r="P73" s="140"/>
      <c r="Q73" s="134"/>
      <c r="R73" s="3"/>
      <c r="S73" s="5"/>
      <c r="T73" s="3"/>
      <c r="U73" s="3"/>
      <c r="V73" s="3"/>
      <c r="W73" s="12"/>
      <c r="X73" s="114"/>
    </row>
    <row r="74" spans="1:24" hidden="1">
      <c r="A74" s="106"/>
      <c r="B74" s="3"/>
      <c r="C74" s="3"/>
      <c r="D74" s="3"/>
      <c r="E74" s="3"/>
      <c r="F74" s="3"/>
      <c r="G74" s="3"/>
      <c r="H74" s="3"/>
      <c r="I74" s="3"/>
      <c r="J74" s="3"/>
      <c r="K74" s="3"/>
      <c r="L74" s="6"/>
      <c r="M74" s="6"/>
      <c r="N74" s="6"/>
      <c r="O74" s="135"/>
      <c r="P74" s="140"/>
      <c r="Q74" s="134"/>
      <c r="R74" s="3"/>
      <c r="S74" s="5"/>
      <c r="T74" s="3"/>
      <c r="U74" s="3"/>
      <c r="V74" s="3"/>
      <c r="W74" s="12"/>
      <c r="X74" s="114"/>
    </row>
    <row r="75" spans="1:24" hidden="1">
      <c r="A75" s="106"/>
      <c r="B75" s="3"/>
      <c r="C75" s="3"/>
      <c r="D75" s="3"/>
      <c r="E75" s="3"/>
      <c r="F75" s="3"/>
      <c r="G75" s="3"/>
      <c r="H75" s="3"/>
      <c r="I75" s="3"/>
      <c r="J75" s="3"/>
      <c r="K75" s="3"/>
      <c r="L75" s="6"/>
      <c r="M75" s="6"/>
      <c r="N75" s="6"/>
      <c r="O75" s="135"/>
      <c r="P75" s="140"/>
      <c r="Q75" s="134"/>
      <c r="R75" s="3"/>
      <c r="S75" s="5"/>
      <c r="T75" s="3"/>
      <c r="U75" s="3"/>
      <c r="V75" s="3"/>
      <c r="W75" s="12"/>
      <c r="X75" s="114"/>
    </row>
    <row r="76" spans="1:24" hidden="1">
      <c r="A76" s="106"/>
      <c r="B76" s="3"/>
      <c r="C76" s="3"/>
      <c r="D76" s="3"/>
      <c r="E76" s="3"/>
      <c r="F76" s="3"/>
      <c r="G76" s="3"/>
      <c r="H76" s="3"/>
      <c r="I76" s="3"/>
      <c r="J76" s="3"/>
      <c r="K76" s="3"/>
      <c r="L76" s="6"/>
      <c r="M76" s="6"/>
      <c r="N76" s="6"/>
      <c r="O76" s="135"/>
      <c r="P76" s="140"/>
      <c r="Q76" s="134"/>
      <c r="R76" s="3"/>
      <c r="S76" s="5"/>
      <c r="T76" s="3"/>
      <c r="U76" s="3"/>
      <c r="V76" s="3"/>
      <c r="W76" s="12"/>
      <c r="X76" s="114"/>
    </row>
    <row r="77" spans="1:24" hidden="1">
      <c r="A77" s="106"/>
      <c r="B77" s="3"/>
      <c r="C77" s="3"/>
      <c r="D77" s="3"/>
      <c r="E77" s="3"/>
      <c r="F77" s="3"/>
      <c r="G77" s="3"/>
      <c r="H77" s="3"/>
      <c r="I77" s="3"/>
      <c r="J77" s="3"/>
      <c r="K77" s="3"/>
      <c r="L77" s="6"/>
      <c r="M77" s="6"/>
      <c r="N77" s="6"/>
      <c r="O77" s="135"/>
      <c r="P77" s="140"/>
      <c r="Q77" s="134"/>
      <c r="R77" s="3"/>
      <c r="S77" s="5"/>
      <c r="T77" s="3"/>
      <c r="U77" s="3"/>
      <c r="V77" s="3"/>
      <c r="W77" s="12"/>
      <c r="X77" s="114"/>
    </row>
    <row r="78" spans="1:24" hidden="1">
      <c r="A78" s="106"/>
      <c r="B78" s="3"/>
      <c r="C78" s="3"/>
      <c r="D78" s="3"/>
      <c r="E78" s="3"/>
      <c r="F78" s="3"/>
      <c r="G78" s="3"/>
      <c r="H78" s="3"/>
      <c r="I78" s="3"/>
      <c r="J78" s="3"/>
      <c r="K78" s="3"/>
      <c r="L78" s="6"/>
      <c r="M78" s="6"/>
      <c r="N78" s="6"/>
      <c r="O78" s="135"/>
      <c r="P78" s="140"/>
      <c r="Q78" s="134"/>
      <c r="R78" s="3"/>
      <c r="S78" s="5"/>
      <c r="T78" s="3"/>
      <c r="U78" s="3"/>
      <c r="V78" s="3"/>
      <c r="W78" s="12"/>
      <c r="X78" s="114"/>
    </row>
    <row r="79" spans="1:24" hidden="1">
      <c r="A79" s="106"/>
      <c r="B79" s="3"/>
      <c r="C79" s="3"/>
      <c r="D79" s="3"/>
      <c r="E79" s="3"/>
      <c r="F79" s="3"/>
      <c r="G79" s="3"/>
      <c r="H79" s="3"/>
      <c r="I79" s="3"/>
      <c r="J79" s="3"/>
      <c r="K79" s="3"/>
      <c r="L79" s="6"/>
      <c r="M79" s="6"/>
      <c r="N79" s="6"/>
      <c r="O79" s="135"/>
      <c r="P79" s="140"/>
      <c r="Q79" s="134"/>
      <c r="R79" s="3"/>
      <c r="S79" s="5"/>
      <c r="T79" s="3"/>
      <c r="U79" s="3"/>
      <c r="V79" s="3"/>
      <c r="W79" s="12"/>
      <c r="X79" s="114"/>
    </row>
    <row r="80" spans="1:24" hidden="1">
      <c r="A80" s="106"/>
      <c r="B80" s="3"/>
      <c r="C80" s="3"/>
      <c r="D80" s="3"/>
      <c r="E80" s="3"/>
      <c r="F80" s="3"/>
      <c r="G80" s="3"/>
      <c r="H80" s="3"/>
      <c r="I80" s="3"/>
      <c r="J80" s="3"/>
      <c r="K80" s="3"/>
      <c r="L80" s="6"/>
      <c r="M80" s="6"/>
      <c r="N80" s="6"/>
      <c r="O80" s="135"/>
      <c r="P80" s="140"/>
      <c r="Q80" s="134"/>
      <c r="R80" s="3"/>
      <c r="S80" s="5"/>
      <c r="T80" s="3"/>
      <c r="U80" s="3"/>
      <c r="V80" s="3"/>
      <c r="W80" s="12"/>
      <c r="X80" s="114"/>
    </row>
    <row r="81" spans="1:24" hidden="1">
      <c r="A81" s="106"/>
      <c r="B81" s="3"/>
      <c r="C81" s="3"/>
      <c r="D81" s="3"/>
      <c r="E81" s="3"/>
      <c r="F81" s="3"/>
      <c r="G81" s="3"/>
      <c r="H81" s="3"/>
      <c r="I81" s="3"/>
      <c r="J81" s="3"/>
      <c r="K81" s="3"/>
      <c r="L81" s="6"/>
      <c r="M81" s="6"/>
      <c r="N81" s="6"/>
      <c r="O81" s="135"/>
      <c r="P81" s="140"/>
      <c r="Q81" s="134"/>
      <c r="R81" s="3"/>
      <c r="S81" s="5"/>
      <c r="T81" s="3"/>
      <c r="U81" s="3"/>
      <c r="V81" s="3"/>
      <c r="W81" s="12"/>
      <c r="X81" s="114"/>
    </row>
    <row r="82" spans="1:24" hidden="1">
      <c r="A82" s="106"/>
      <c r="B82" s="3"/>
      <c r="C82" s="3"/>
      <c r="D82" s="3"/>
      <c r="E82" s="3"/>
      <c r="F82" s="3"/>
      <c r="G82" s="3"/>
      <c r="H82" s="3"/>
      <c r="I82" s="3"/>
      <c r="J82" s="3"/>
      <c r="K82" s="3"/>
      <c r="L82" s="6"/>
      <c r="M82" s="6"/>
      <c r="N82" s="6"/>
      <c r="O82" s="135"/>
      <c r="P82" s="140"/>
      <c r="Q82" s="134"/>
      <c r="R82" s="3"/>
      <c r="S82" s="5"/>
      <c r="T82" s="3"/>
      <c r="U82" s="3"/>
      <c r="V82" s="3"/>
      <c r="W82" s="12"/>
      <c r="X82" s="114"/>
    </row>
    <row r="83" spans="1:24" hidden="1">
      <c r="A83" s="106"/>
      <c r="B83" s="3"/>
      <c r="C83" s="3"/>
      <c r="D83" s="3"/>
      <c r="E83" s="3"/>
      <c r="F83" s="3"/>
      <c r="G83" s="3"/>
      <c r="H83" s="3"/>
      <c r="I83" s="3"/>
      <c r="J83" s="3"/>
      <c r="K83" s="3"/>
      <c r="L83" s="6"/>
      <c r="M83" s="6"/>
      <c r="N83" s="6"/>
      <c r="O83" s="135"/>
      <c r="P83" s="140"/>
      <c r="Q83" s="134"/>
      <c r="R83" s="3"/>
      <c r="S83" s="5"/>
      <c r="T83" s="3"/>
      <c r="U83" s="3"/>
      <c r="V83" s="3"/>
      <c r="W83" s="12"/>
      <c r="X83" s="114"/>
    </row>
    <row r="84" spans="1:24" hidden="1">
      <c r="A84" s="106"/>
      <c r="B84" s="3"/>
      <c r="C84" s="3"/>
      <c r="D84" s="3"/>
      <c r="E84" s="3"/>
      <c r="F84" s="3"/>
      <c r="G84" s="3"/>
      <c r="H84" s="3"/>
      <c r="I84" s="3"/>
      <c r="J84" s="3"/>
      <c r="K84" s="3"/>
      <c r="L84" s="6"/>
      <c r="M84" s="6"/>
      <c r="N84" s="6"/>
      <c r="O84" s="135"/>
      <c r="P84" s="140"/>
      <c r="Q84" s="134"/>
      <c r="R84" s="3"/>
      <c r="S84" s="5"/>
      <c r="T84" s="3"/>
      <c r="U84" s="3"/>
      <c r="V84" s="3"/>
      <c r="W84" s="12"/>
      <c r="X84" s="114"/>
    </row>
    <row r="85" spans="1:24" hidden="1">
      <c r="A85" s="106"/>
      <c r="B85" s="3"/>
      <c r="C85" s="3"/>
      <c r="D85" s="3"/>
      <c r="E85" s="3"/>
      <c r="F85" s="3"/>
      <c r="G85" s="3"/>
      <c r="H85" s="3"/>
      <c r="I85" s="3"/>
      <c r="J85" s="3"/>
      <c r="K85" s="3"/>
      <c r="L85" s="6"/>
      <c r="M85" s="6"/>
      <c r="N85" s="6"/>
      <c r="O85" s="135"/>
      <c r="P85" s="140"/>
      <c r="Q85" s="134"/>
      <c r="R85" s="3"/>
      <c r="S85" s="5"/>
      <c r="T85" s="3"/>
      <c r="U85" s="3"/>
      <c r="V85" s="3"/>
      <c r="W85" s="12"/>
      <c r="X85" s="114"/>
    </row>
    <row r="86" spans="1:24" hidden="1">
      <c r="A86" s="109"/>
      <c r="B86" s="90"/>
      <c r="C86" s="3"/>
      <c r="D86" s="90"/>
      <c r="E86" s="90"/>
      <c r="F86" s="90"/>
      <c r="G86" s="90"/>
      <c r="H86" s="90"/>
      <c r="I86" s="90"/>
      <c r="J86" s="3"/>
      <c r="K86" s="3"/>
      <c r="L86" s="91"/>
      <c r="M86" s="91"/>
      <c r="N86" s="91"/>
      <c r="O86" s="136"/>
      <c r="P86" s="142"/>
      <c r="Q86" s="136"/>
      <c r="R86" s="90"/>
      <c r="S86" s="90"/>
      <c r="T86" s="90"/>
      <c r="U86" s="90"/>
      <c r="V86" s="90"/>
      <c r="W86" s="191"/>
      <c r="X86" s="125"/>
    </row>
    <row r="87" spans="1:24" hidden="1">
      <c r="A87" s="109"/>
      <c r="B87" s="90"/>
      <c r="C87" s="3"/>
      <c r="D87" s="90"/>
      <c r="E87" s="90"/>
      <c r="F87" s="90"/>
      <c r="G87" s="90"/>
      <c r="H87" s="90"/>
      <c r="I87" s="90"/>
      <c r="J87" s="3"/>
      <c r="K87" s="3"/>
      <c r="L87" s="91"/>
      <c r="M87" s="91"/>
      <c r="N87" s="91"/>
      <c r="O87" s="136"/>
      <c r="P87" s="142"/>
      <c r="Q87" s="136"/>
      <c r="R87" s="90"/>
      <c r="S87" s="90"/>
      <c r="T87" s="90"/>
      <c r="U87" s="90"/>
      <c r="V87" s="90"/>
      <c r="W87" s="191"/>
      <c r="X87" s="125"/>
    </row>
    <row r="88" spans="1:24" hidden="1">
      <c r="A88" s="109"/>
      <c r="B88" s="90"/>
      <c r="C88" s="3"/>
      <c r="D88" s="90"/>
      <c r="E88" s="90"/>
      <c r="F88" s="90"/>
      <c r="G88" s="90"/>
      <c r="H88" s="90"/>
      <c r="I88" s="90"/>
      <c r="J88" s="3"/>
      <c r="K88" s="3"/>
      <c r="L88" s="91"/>
      <c r="M88" s="91"/>
      <c r="N88" s="91"/>
      <c r="O88" s="136"/>
      <c r="P88" s="142"/>
      <c r="Q88" s="136"/>
      <c r="R88" s="90"/>
      <c r="S88" s="90"/>
      <c r="T88" s="90"/>
      <c r="U88" s="90"/>
      <c r="V88" s="90"/>
      <c r="W88" s="191"/>
      <c r="X88" s="125"/>
    </row>
    <row r="89" spans="1:24" hidden="1">
      <c r="A89" s="109"/>
      <c r="B89" s="90"/>
      <c r="C89" s="3"/>
      <c r="D89" s="90"/>
      <c r="E89" s="90"/>
      <c r="F89" s="90"/>
      <c r="G89" s="90"/>
      <c r="H89" s="90"/>
      <c r="I89" s="90"/>
      <c r="J89" s="3"/>
      <c r="K89" s="3"/>
      <c r="L89" s="91"/>
      <c r="M89" s="91"/>
      <c r="N89" s="91"/>
      <c r="O89" s="136"/>
      <c r="P89" s="142"/>
      <c r="Q89" s="136"/>
      <c r="R89" s="90"/>
      <c r="S89" s="90"/>
      <c r="T89" s="90"/>
      <c r="U89" s="90"/>
      <c r="V89" s="90"/>
      <c r="W89" s="191"/>
      <c r="X89" s="125"/>
    </row>
    <row r="90" spans="1:24" hidden="1">
      <c r="A90" s="109"/>
      <c r="B90" s="90"/>
      <c r="C90" s="3"/>
      <c r="D90" s="90"/>
      <c r="E90" s="90"/>
      <c r="F90" s="90"/>
      <c r="G90" s="90"/>
      <c r="H90" s="90"/>
      <c r="I90" s="90"/>
      <c r="J90" s="3"/>
      <c r="K90" s="3"/>
      <c r="L90" s="91"/>
      <c r="M90" s="91"/>
      <c r="N90" s="91"/>
      <c r="O90" s="136"/>
      <c r="P90" s="142"/>
      <c r="Q90" s="136"/>
      <c r="R90" s="90"/>
      <c r="S90" s="90"/>
      <c r="T90" s="90"/>
      <c r="U90" s="90"/>
      <c r="V90" s="90"/>
      <c r="W90" s="191"/>
      <c r="X90" s="125"/>
    </row>
    <row r="91" spans="1:24" hidden="1">
      <c r="A91" s="109"/>
      <c r="B91" s="90"/>
      <c r="C91" s="3"/>
      <c r="D91" s="90"/>
      <c r="E91" s="90"/>
      <c r="F91" s="90"/>
      <c r="G91" s="90"/>
      <c r="H91" s="90"/>
      <c r="I91" s="90"/>
      <c r="J91" s="3"/>
      <c r="K91" s="3"/>
      <c r="L91" s="91"/>
      <c r="M91" s="91"/>
      <c r="N91" s="91"/>
      <c r="O91" s="136"/>
      <c r="P91" s="142"/>
      <c r="Q91" s="136"/>
      <c r="R91" s="90"/>
      <c r="S91" s="90"/>
      <c r="T91" s="90"/>
      <c r="U91" s="90"/>
      <c r="V91" s="90"/>
      <c r="W91" s="191"/>
      <c r="X91" s="125"/>
    </row>
    <row r="92" spans="1:24" hidden="1">
      <c r="A92" s="109"/>
      <c r="B92" s="90"/>
      <c r="C92" s="3"/>
      <c r="D92" s="90"/>
      <c r="E92" s="90"/>
      <c r="F92" s="90"/>
      <c r="G92" s="90"/>
      <c r="H92" s="90"/>
      <c r="I92" s="90"/>
      <c r="J92" s="3"/>
      <c r="K92" s="3"/>
      <c r="L92" s="91"/>
      <c r="M92" s="91"/>
      <c r="N92" s="91"/>
      <c r="O92" s="136"/>
      <c r="P92" s="142"/>
      <c r="Q92" s="136"/>
      <c r="R92" s="90"/>
      <c r="S92" s="90"/>
      <c r="T92" s="90"/>
      <c r="U92" s="90"/>
      <c r="V92" s="90"/>
      <c r="W92" s="191"/>
      <c r="X92" s="125"/>
    </row>
    <row r="93" spans="1:24" hidden="1">
      <c r="A93" s="109"/>
      <c r="B93" s="90"/>
      <c r="C93" s="3"/>
      <c r="D93" s="90"/>
      <c r="E93" s="90"/>
      <c r="F93" s="90"/>
      <c r="G93" s="90"/>
      <c r="H93" s="90"/>
      <c r="I93" s="90"/>
      <c r="J93" s="3"/>
      <c r="K93" s="3"/>
      <c r="L93" s="91"/>
      <c r="M93" s="91"/>
      <c r="N93" s="91"/>
      <c r="O93" s="136"/>
      <c r="P93" s="142"/>
      <c r="Q93" s="136"/>
      <c r="R93" s="90"/>
      <c r="S93" s="90"/>
      <c r="T93" s="90"/>
      <c r="U93" s="90"/>
      <c r="V93" s="90"/>
      <c r="W93" s="191"/>
      <c r="X93" s="125"/>
    </row>
    <row r="94" spans="1:24" hidden="1">
      <c r="A94" s="109"/>
      <c r="B94" s="90"/>
      <c r="C94" s="3"/>
      <c r="D94" s="90"/>
      <c r="E94" s="90"/>
      <c r="F94" s="90"/>
      <c r="G94" s="90"/>
      <c r="H94" s="90"/>
      <c r="I94" s="90"/>
      <c r="J94" s="3"/>
      <c r="K94" s="3"/>
      <c r="L94" s="91"/>
      <c r="M94" s="91"/>
      <c r="N94" s="91"/>
      <c r="O94" s="136"/>
      <c r="P94" s="142"/>
      <c r="Q94" s="136"/>
      <c r="R94" s="90"/>
      <c r="S94" s="90"/>
      <c r="T94" s="90"/>
      <c r="U94" s="90"/>
      <c r="V94" s="90"/>
      <c r="W94" s="191"/>
      <c r="X94" s="125"/>
    </row>
    <row r="95" spans="1:24" hidden="1">
      <c r="A95" s="109"/>
      <c r="B95" s="90"/>
      <c r="C95" s="3"/>
      <c r="D95" s="90"/>
      <c r="E95" s="90"/>
      <c r="F95" s="90"/>
      <c r="G95" s="90"/>
      <c r="H95" s="90"/>
      <c r="I95" s="90"/>
      <c r="J95" s="3"/>
      <c r="K95" s="3"/>
      <c r="L95" s="91"/>
      <c r="M95" s="91"/>
      <c r="N95" s="91"/>
      <c r="O95" s="136"/>
      <c r="P95" s="142"/>
      <c r="Q95" s="136"/>
      <c r="R95" s="90"/>
      <c r="S95" s="90"/>
      <c r="T95" s="90"/>
      <c r="U95" s="90"/>
      <c r="V95" s="90"/>
      <c r="W95" s="191"/>
      <c r="X95" s="125"/>
    </row>
    <row r="96" spans="1:24" hidden="1">
      <c r="A96" s="109"/>
      <c r="B96" s="90"/>
      <c r="C96" s="3"/>
      <c r="D96" s="90"/>
      <c r="E96" s="90"/>
      <c r="F96" s="90"/>
      <c r="G96" s="90"/>
      <c r="H96" s="90"/>
      <c r="I96" s="90"/>
      <c r="J96" s="3"/>
      <c r="K96" s="3"/>
      <c r="L96" s="91"/>
      <c r="M96" s="91"/>
      <c r="N96" s="91"/>
      <c r="O96" s="136"/>
      <c r="P96" s="142"/>
      <c r="Q96" s="136"/>
      <c r="R96" s="90"/>
      <c r="S96" s="90"/>
      <c r="T96" s="90"/>
      <c r="U96" s="90"/>
      <c r="V96" s="90"/>
      <c r="W96" s="191"/>
      <c r="X96" s="125"/>
    </row>
    <row r="97" spans="1:24" hidden="1">
      <c r="A97" s="109"/>
      <c r="B97" s="90"/>
      <c r="C97" s="3"/>
      <c r="D97" s="90"/>
      <c r="E97" s="90"/>
      <c r="F97" s="90"/>
      <c r="G97" s="90"/>
      <c r="H97" s="90"/>
      <c r="I97" s="90"/>
      <c r="J97" s="3"/>
      <c r="K97" s="3"/>
      <c r="L97" s="91"/>
      <c r="M97" s="91"/>
      <c r="N97" s="91"/>
      <c r="O97" s="136"/>
      <c r="P97" s="142"/>
      <c r="Q97" s="136"/>
      <c r="R97" s="90"/>
      <c r="S97" s="90"/>
      <c r="T97" s="90"/>
      <c r="U97" s="90"/>
      <c r="V97" s="90"/>
      <c r="W97" s="191"/>
      <c r="X97" s="125"/>
    </row>
    <row r="98" spans="1:24" hidden="1">
      <c r="A98" s="109"/>
      <c r="B98" s="90"/>
      <c r="C98" s="3"/>
      <c r="D98" s="90"/>
      <c r="E98" s="90"/>
      <c r="F98" s="90"/>
      <c r="G98" s="90"/>
      <c r="H98" s="90"/>
      <c r="I98" s="90"/>
      <c r="J98" s="3"/>
      <c r="K98" s="3"/>
      <c r="L98" s="91"/>
      <c r="M98" s="91"/>
      <c r="N98" s="91"/>
      <c r="O98" s="136"/>
      <c r="P98" s="142"/>
      <c r="Q98" s="136"/>
      <c r="R98" s="90"/>
      <c r="S98" s="90"/>
      <c r="T98" s="90"/>
      <c r="U98" s="90"/>
      <c r="V98" s="90"/>
      <c r="W98" s="191"/>
      <c r="X98" s="125"/>
    </row>
    <row r="99" spans="1:24" hidden="1">
      <c r="A99" s="109"/>
      <c r="B99" s="90"/>
      <c r="C99" s="3"/>
      <c r="D99" s="90"/>
      <c r="E99" s="90"/>
      <c r="F99" s="90"/>
      <c r="G99" s="90"/>
      <c r="H99" s="90"/>
      <c r="I99" s="90"/>
      <c r="J99" s="3"/>
      <c r="K99" s="3"/>
      <c r="L99" s="91"/>
      <c r="M99" s="91"/>
      <c r="N99" s="91"/>
      <c r="O99" s="136"/>
      <c r="P99" s="142"/>
      <c r="Q99" s="136"/>
      <c r="R99" s="90"/>
      <c r="S99" s="90"/>
      <c r="T99" s="90"/>
      <c r="U99" s="90"/>
      <c r="V99" s="90"/>
      <c r="W99" s="191"/>
      <c r="X99" s="125"/>
    </row>
    <row r="100" spans="1:24" hidden="1">
      <c r="A100" s="109"/>
      <c r="B100" s="90"/>
      <c r="C100" s="3"/>
      <c r="D100" s="90"/>
      <c r="E100" s="90"/>
      <c r="F100" s="90"/>
      <c r="G100" s="90"/>
      <c r="H100" s="90"/>
      <c r="I100" s="90"/>
      <c r="J100" s="3"/>
      <c r="K100" s="3"/>
      <c r="L100" s="91"/>
      <c r="M100" s="91"/>
      <c r="N100" s="91"/>
      <c r="O100" s="136"/>
      <c r="P100" s="142"/>
      <c r="Q100" s="136"/>
      <c r="R100" s="90"/>
      <c r="S100" s="90"/>
      <c r="T100" s="90"/>
      <c r="U100" s="90"/>
      <c r="V100" s="90"/>
      <c r="W100" s="191"/>
      <c r="X100" s="125"/>
    </row>
    <row r="101" spans="1:24" hidden="1">
      <c r="A101" s="109"/>
      <c r="B101" s="90"/>
      <c r="C101" s="3"/>
      <c r="D101" s="90"/>
      <c r="E101" s="90"/>
      <c r="F101" s="90"/>
      <c r="G101" s="90"/>
      <c r="H101" s="90"/>
      <c r="I101" s="90"/>
      <c r="J101" s="3"/>
      <c r="K101" s="3"/>
      <c r="L101" s="91"/>
      <c r="M101" s="91"/>
      <c r="N101" s="91"/>
      <c r="O101" s="136"/>
      <c r="P101" s="142"/>
      <c r="Q101" s="136"/>
      <c r="R101" s="90"/>
      <c r="S101" s="90"/>
      <c r="T101" s="90"/>
      <c r="U101" s="90"/>
      <c r="V101" s="90"/>
      <c r="W101" s="191"/>
      <c r="X101" s="125"/>
    </row>
    <row r="102" spans="1:24" hidden="1">
      <c r="A102" s="109"/>
      <c r="B102" s="90"/>
      <c r="C102" s="3"/>
      <c r="D102" s="90"/>
      <c r="E102" s="90"/>
      <c r="F102" s="90"/>
      <c r="G102" s="90"/>
      <c r="H102" s="90"/>
      <c r="I102" s="90"/>
      <c r="J102" s="3"/>
      <c r="K102" s="3"/>
      <c r="L102" s="91"/>
      <c r="M102" s="91"/>
      <c r="N102" s="91"/>
      <c r="O102" s="136"/>
      <c r="P102" s="142"/>
      <c r="Q102" s="136"/>
      <c r="R102" s="90"/>
      <c r="S102" s="90"/>
      <c r="T102" s="90"/>
      <c r="U102" s="90"/>
      <c r="V102" s="90"/>
      <c r="W102" s="191"/>
      <c r="X102" s="125"/>
    </row>
    <row r="103" spans="1:24" hidden="1">
      <c r="A103" s="109"/>
      <c r="B103" s="90"/>
      <c r="C103" s="3"/>
      <c r="D103" s="90"/>
      <c r="E103" s="90"/>
      <c r="F103" s="90"/>
      <c r="G103" s="90"/>
      <c r="H103" s="90"/>
      <c r="I103" s="90"/>
      <c r="J103" s="3"/>
      <c r="K103" s="3"/>
      <c r="L103" s="91"/>
      <c r="M103" s="91"/>
      <c r="N103" s="91"/>
      <c r="O103" s="136"/>
      <c r="P103" s="142"/>
      <c r="Q103" s="136"/>
      <c r="R103" s="90"/>
      <c r="S103" s="90"/>
      <c r="T103" s="90"/>
      <c r="U103" s="90"/>
      <c r="V103" s="90"/>
      <c r="W103" s="191"/>
      <c r="X103" s="125"/>
    </row>
    <row r="104" spans="1:24" hidden="1">
      <c r="A104" s="109"/>
      <c r="B104" s="90"/>
      <c r="C104" s="3"/>
      <c r="D104" s="90"/>
      <c r="E104" s="90"/>
      <c r="F104" s="90"/>
      <c r="G104" s="90"/>
      <c r="H104" s="90"/>
      <c r="I104" s="90"/>
      <c r="J104" s="3"/>
      <c r="K104" s="3"/>
      <c r="L104" s="91"/>
      <c r="M104" s="91"/>
      <c r="N104" s="91"/>
      <c r="O104" s="136"/>
      <c r="P104" s="142"/>
      <c r="Q104" s="136"/>
      <c r="R104" s="90"/>
      <c r="S104" s="90"/>
      <c r="T104" s="90"/>
      <c r="U104" s="90"/>
      <c r="V104" s="90"/>
      <c r="W104" s="191"/>
      <c r="X104" s="125"/>
    </row>
    <row r="105" spans="1:24" hidden="1">
      <c r="A105" s="109"/>
      <c r="B105" s="90"/>
      <c r="C105" s="3"/>
      <c r="D105" s="90"/>
      <c r="E105" s="90"/>
      <c r="F105" s="90"/>
      <c r="G105" s="90"/>
      <c r="H105" s="90"/>
      <c r="I105" s="90"/>
      <c r="J105" s="3"/>
      <c r="K105" s="3"/>
      <c r="L105" s="91"/>
      <c r="M105" s="91"/>
      <c r="N105" s="91"/>
      <c r="O105" s="136"/>
      <c r="P105" s="142"/>
      <c r="Q105" s="136"/>
      <c r="R105" s="90"/>
      <c r="S105" s="90"/>
      <c r="T105" s="90"/>
      <c r="U105" s="90"/>
      <c r="V105" s="90"/>
      <c r="W105" s="191"/>
      <c r="X105" s="125"/>
    </row>
    <row r="106" spans="1:24" hidden="1">
      <c r="A106" s="109"/>
      <c r="B106" s="90"/>
      <c r="C106" s="3"/>
      <c r="D106" s="90"/>
      <c r="E106" s="90"/>
      <c r="F106" s="90"/>
      <c r="G106" s="90"/>
      <c r="H106" s="90"/>
      <c r="I106" s="90"/>
      <c r="J106" s="3"/>
      <c r="K106" s="3"/>
      <c r="L106" s="91"/>
      <c r="M106" s="91"/>
      <c r="N106" s="91"/>
      <c r="O106" s="136"/>
      <c r="P106" s="142"/>
      <c r="Q106" s="136"/>
      <c r="R106" s="90"/>
      <c r="S106" s="90"/>
      <c r="T106" s="90"/>
      <c r="U106" s="90"/>
      <c r="V106" s="90"/>
      <c r="W106" s="191"/>
      <c r="X106" s="125"/>
    </row>
    <row r="107" spans="1:24" hidden="1">
      <c r="A107" s="109"/>
      <c r="B107" s="90"/>
      <c r="C107" s="3"/>
      <c r="D107" s="90"/>
      <c r="E107" s="90"/>
      <c r="F107" s="90"/>
      <c r="G107" s="90"/>
      <c r="H107" s="90"/>
      <c r="I107" s="90"/>
      <c r="J107" s="3"/>
      <c r="K107" s="3"/>
      <c r="L107" s="91"/>
      <c r="M107" s="91"/>
      <c r="N107" s="91"/>
      <c r="O107" s="136"/>
      <c r="P107" s="142"/>
      <c r="Q107" s="136"/>
      <c r="R107" s="90"/>
      <c r="S107" s="90"/>
      <c r="T107" s="90"/>
      <c r="U107" s="90"/>
      <c r="V107" s="90"/>
      <c r="W107" s="191"/>
      <c r="X107" s="125"/>
    </row>
    <row r="108" spans="1:24" hidden="1">
      <c r="A108" s="109"/>
      <c r="B108" s="90"/>
      <c r="C108" s="3"/>
      <c r="D108" s="90"/>
      <c r="E108" s="90"/>
      <c r="F108" s="90"/>
      <c r="G108" s="90"/>
      <c r="H108" s="90"/>
      <c r="I108" s="90"/>
      <c r="J108" s="3"/>
      <c r="K108" s="3"/>
      <c r="L108" s="91"/>
      <c r="M108" s="91"/>
      <c r="N108" s="91"/>
      <c r="O108" s="136"/>
      <c r="P108" s="142"/>
      <c r="Q108" s="136"/>
      <c r="R108" s="90"/>
      <c r="S108" s="90"/>
      <c r="T108" s="90"/>
      <c r="U108" s="90"/>
      <c r="V108" s="90"/>
      <c r="W108" s="191"/>
      <c r="X108" s="125"/>
    </row>
    <row r="109" spans="1:24" hidden="1">
      <c r="A109" s="109"/>
      <c r="B109" s="90"/>
      <c r="C109" s="3"/>
      <c r="D109" s="90"/>
      <c r="E109" s="90"/>
      <c r="F109" s="90"/>
      <c r="G109" s="90"/>
      <c r="H109" s="90"/>
      <c r="I109" s="90"/>
      <c r="J109" s="3"/>
      <c r="K109" s="3"/>
      <c r="L109" s="91"/>
      <c r="M109" s="91"/>
      <c r="N109" s="91"/>
      <c r="O109" s="136"/>
      <c r="P109" s="142"/>
      <c r="Q109" s="136"/>
      <c r="R109" s="90"/>
      <c r="S109" s="90"/>
      <c r="T109" s="90"/>
      <c r="U109" s="90"/>
      <c r="V109" s="90"/>
      <c r="W109" s="191"/>
      <c r="X109" s="125"/>
    </row>
    <row r="110" spans="1:24" hidden="1">
      <c r="A110" s="109"/>
      <c r="B110" s="90"/>
      <c r="C110" s="3"/>
      <c r="D110" s="90"/>
      <c r="E110" s="90"/>
      <c r="F110" s="90"/>
      <c r="G110" s="90"/>
      <c r="H110" s="90"/>
      <c r="I110" s="90"/>
      <c r="J110" s="3"/>
      <c r="K110" s="3"/>
      <c r="L110" s="91"/>
      <c r="M110" s="91"/>
      <c r="N110" s="91"/>
      <c r="O110" s="136"/>
      <c r="P110" s="142"/>
      <c r="Q110" s="136"/>
      <c r="R110" s="90"/>
      <c r="S110" s="90"/>
      <c r="T110" s="90"/>
      <c r="U110" s="90"/>
      <c r="V110" s="90"/>
      <c r="W110" s="191"/>
      <c r="X110" s="125"/>
    </row>
    <row r="111" spans="1:24" hidden="1">
      <c r="A111" s="109"/>
      <c r="B111" s="90"/>
      <c r="C111" s="3"/>
      <c r="D111" s="90"/>
      <c r="E111" s="90"/>
      <c r="F111" s="90"/>
      <c r="G111" s="90"/>
      <c r="H111" s="90"/>
      <c r="I111" s="90"/>
      <c r="J111" s="3"/>
      <c r="K111" s="3"/>
      <c r="L111" s="91"/>
      <c r="M111" s="91"/>
      <c r="N111" s="91"/>
      <c r="O111" s="136"/>
      <c r="P111" s="142"/>
      <c r="Q111" s="136"/>
      <c r="R111" s="90"/>
      <c r="S111" s="90"/>
      <c r="T111" s="90"/>
      <c r="U111" s="90"/>
      <c r="V111" s="90"/>
      <c r="W111" s="191"/>
      <c r="X111" s="125"/>
    </row>
    <row r="112" spans="1:24" hidden="1">
      <c r="A112" s="109"/>
      <c r="B112" s="90"/>
      <c r="C112" s="3"/>
      <c r="D112" s="90"/>
      <c r="E112" s="90"/>
      <c r="F112" s="90"/>
      <c r="G112" s="90"/>
      <c r="H112" s="90"/>
      <c r="I112" s="90"/>
      <c r="J112" s="3"/>
      <c r="K112" s="3"/>
      <c r="L112" s="91"/>
      <c r="M112" s="91"/>
      <c r="N112" s="91"/>
      <c r="O112" s="136"/>
      <c r="P112" s="142"/>
      <c r="Q112" s="136"/>
      <c r="R112" s="90"/>
      <c r="S112" s="90"/>
      <c r="T112" s="90"/>
      <c r="U112" s="90"/>
      <c r="V112" s="90"/>
      <c r="W112" s="191"/>
      <c r="X112" s="125"/>
    </row>
    <row r="113" spans="1:24" hidden="1">
      <c r="A113" s="109"/>
      <c r="B113" s="90"/>
      <c r="C113" s="3"/>
      <c r="D113" s="90"/>
      <c r="E113" s="90"/>
      <c r="F113" s="90"/>
      <c r="G113" s="90"/>
      <c r="H113" s="90"/>
      <c r="I113" s="90"/>
      <c r="J113" s="3"/>
      <c r="K113" s="3"/>
      <c r="L113" s="91"/>
      <c r="M113" s="91"/>
      <c r="N113" s="91"/>
      <c r="O113" s="136"/>
      <c r="P113" s="142"/>
      <c r="Q113" s="136"/>
      <c r="R113" s="90"/>
      <c r="S113" s="90"/>
      <c r="T113" s="90"/>
      <c r="U113" s="90"/>
      <c r="V113" s="90"/>
      <c r="W113" s="191"/>
      <c r="X113" s="125"/>
    </row>
    <row r="114" spans="1:24" hidden="1">
      <c r="A114" s="109"/>
      <c r="B114" s="90"/>
      <c r="C114" s="3"/>
      <c r="D114" s="90"/>
      <c r="E114" s="90"/>
      <c r="F114" s="90"/>
      <c r="G114" s="90"/>
      <c r="H114" s="90"/>
      <c r="I114" s="90"/>
      <c r="J114" s="3"/>
      <c r="K114" s="3"/>
      <c r="L114" s="91"/>
      <c r="M114" s="91"/>
      <c r="N114" s="91"/>
      <c r="O114" s="136"/>
      <c r="P114" s="142"/>
      <c r="Q114" s="136"/>
      <c r="R114" s="90"/>
      <c r="S114" s="90"/>
      <c r="T114" s="90"/>
      <c r="U114" s="90"/>
      <c r="V114" s="90"/>
      <c r="W114" s="191"/>
      <c r="X114" s="125"/>
    </row>
    <row r="115" spans="1:24" hidden="1">
      <c r="A115" s="109"/>
      <c r="B115" s="90"/>
      <c r="C115" s="3"/>
      <c r="D115" s="90"/>
      <c r="E115" s="90"/>
      <c r="F115" s="90"/>
      <c r="G115" s="90"/>
      <c r="H115" s="90"/>
      <c r="I115" s="90"/>
      <c r="J115" s="3"/>
      <c r="K115" s="3"/>
      <c r="L115" s="91"/>
      <c r="M115" s="91"/>
      <c r="N115" s="91"/>
      <c r="O115" s="136"/>
      <c r="P115" s="142"/>
      <c r="Q115" s="136"/>
      <c r="R115" s="90"/>
      <c r="S115" s="90"/>
      <c r="T115" s="90"/>
      <c r="U115" s="90"/>
      <c r="V115" s="90"/>
      <c r="W115" s="191"/>
      <c r="X115" s="125"/>
    </row>
    <row r="116" spans="1:24" hidden="1">
      <c r="A116" s="109"/>
      <c r="B116" s="90"/>
      <c r="C116" s="3"/>
      <c r="D116" s="90"/>
      <c r="E116" s="90"/>
      <c r="F116" s="90"/>
      <c r="G116" s="90"/>
      <c r="H116" s="90"/>
      <c r="I116" s="90"/>
      <c r="J116" s="3"/>
      <c r="K116" s="3"/>
      <c r="L116" s="91"/>
      <c r="M116" s="91"/>
      <c r="N116" s="91"/>
      <c r="O116" s="136"/>
      <c r="P116" s="142"/>
      <c r="Q116" s="136"/>
      <c r="R116" s="90"/>
      <c r="S116" s="90"/>
      <c r="T116" s="90"/>
      <c r="U116" s="90"/>
      <c r="V116" s="90"/>
      <c r="W116" s="191"/>
      <c r="X116" s="125"/>
    </row>
    <row r="117" spans="1:24" hidden="1">
      <c r="A117" s="109"/>
      <c r="B117" s="90"/>
      <c r="C117" s="3"/>
      <c r="D117" s="90"/>
      <c r="E117" s="90"/>
      <c r="F117" s="90"/>
      <c r="G117" s="90"/>
      <c r="H117" s="90"/>
      <c r="I117" s="90"/>
      <c r="J117" s="3"/>
      <c r="K117" s="3"/>
      <c r="L117" s="91"/>
      <c r="M117" s="91"/>
      <c r="N117" s="91"/>
      <c r="O117" s="136"/>
      <c r="P117" s="142"/>
      <c r="Q117" s="136"/>
      <c r="R117" s="90"/>
      <c r="S117" s="90"/>
      <c r="T117" s="90"/>
      <c r="U117" s="90"/>
      <c r="V117" s="90"/>
      <c r="W117" s="191"/>
      <c r="X117" s="125"/>
    </row>
    <row r="118" spans="1:24" hidden="1">
      <c r="A118" s="109"/>
      <c r="B118" s="90"/>
      <c r="C118" s="3"/>
      <c r="D118" s="90"/>
      <c r="E118" s="90"/>
      <c r="F118" s="90"/>
      <c r="G118" s="90"/>
      <c r="H118" s="90"/>
      <c r="I118" s="90"/>
      <c r="J118" s="3"/>
      <c r="K118" s="3"/>
      <c r="L118" s="91"/>
      <c r="M118" s="91"/>
      <c r="N118" s="91"/>
      <c r="O118" s="136"/>
      <c r="P118" s="142"/>
      <c r="Q118" s="136"/>
      <c r="R118" s="90"/>
      <c r="S118" s="90"/>
      <c r="T118" s="90"/>
      <c r="U118" s="90"/>
      <c r="V118" s="90"/>
      <c r="W118" s="191"/>
      <c r="X118" s="125"/>
    </row>
    <row r="119" spans="1:24" hidden="1">
      <c r="A119" s="109"/>
      <c r="B119" s="90"/>
      <c r="C119" s="3"/>
      <c r="D119" s="90"/>
      <c r="E119" s="90"/>
      <c r="F119" s="90"/>
      <c r="G119" s="90"/>
      <c r="H119" s="90"/>
      <c r="I119" s="90"/>
      <c r="J119" s="3"/>
      <c r="K119" s="3"/>
      <c r="L119" s="91"/>
      <c r="M119" s="91"/>
      <c r="N119" s="91"/>
      <c r="O119" s="136"/>
      <c r="P119" s="142"/>
      <c r="Q119" s="136"/>
      <c r="R119" s="90"/>
      <c r="S119" s="90"/>
      <c r="T119" s="90"/>
      <c r="U119" s="90"/>
      <c r="V119" s="90"/>
      <c r="W119" s="191"/>
      <c r="X119" s="125"/>
    </row>
    <row r="120" spans="1:24" hidden="1">
      <c r="A120" s="109"/>
      <c r="B120" s="90"/>
      <c r="C120" s="3"/>
      <c r="D120" s="90"/>
      <c r="E120" s="90"/>
      <c r="F120" s="90"/>
      <c r="G120" s="90"/>
      <c r="H120" s="90"/>
      <c r="I120" s="90"/>
      <c r="J120" s="3"/>
      <c r="K120" s="3"/>
      <c r="L120" s="91"/>
      <c r="M120" s="91"/>
      <c r="N120" s="91"/>
      <c r="O120" s="136"/>
      <c r="P120" s="142"/>
      <c r="Q120" s="136"/>
      <c r="R120" s="90"/>
      <c r="S120" s="90"/>
      <c r="T120" s="90"/>
      <c r="U120" s="90"/>
      <c r="V120" s="90"/>
      <c r="W120" s="191"/>
      <c r="X120" s="125"/>
    </row>
    <row r="121" spans="1:24" hidden="1">
      <c r="A121" s="109"/>
      <c r="B121" s="90"/>
      <c r="C121" s="3"/>
      <c r="D121" s="90"/>
      <c r="E121" s="90"/>
      <c r="F121" s="90"/>
      <c r="G121" s="90"/>
      <c r="H121" s="90"/>
      <c r="I121" s="90"/>
      <c r="J121" s="3"/>
      <c r="K121" s="3"/>
      <c r="L121" s="91"/>
      <c r="M121" s="91"/>
      <c r="N121" s="91"/>
      <c r="O121" s="136"/>
      <c r="P121" s="142"/>
      <c r="Q121" s="136"/>
      <c r="R121" s="90"/>
      <c r="S121" s="90"/>
      <c r="T121" s="90"/>
      <c r="U121" s="90"/>
      <c r="V121" s="90"/>
      <c r="W121" s="191"/>
      <c r="X121" s="125"/>
    </row>
    <row r="122" spans="1:24" hidden="1">
      <c r="A122" s="109"/>
      <c r="B122" s="90"/>
      <c r="C122" s="3"/>
      <c r="D122" s="90"/>
      <c r="E122" s="90"/>
      <c r="F122" s="90"/>
      <c r="G122" s="90"/>
      <c r="H122" s="90"/>
      <c r="I122" s="90"/>
      <c r="J122" s="3"/>
      <c r="K122" s="3"/>
      <c r="L122" s="91"/>
      <c r="M122" s="91"/>
      <c r="N122" s="91"/>
      <c r="O122" s="136"/>
      <c r="P122" s="142"/>
      <c r="Q122" s="136"/>
      <c r="R122" s="90"/>
      <c r="S122" s="90"/>
      <c r="T122" s="90"/>
      <c r="U122" s="90"/>
      <c r="V122" s="90"/>
      <c r="W122" s="191"/>
      <c r="X122" s="125"/>
    </row>
    <row r="123" spans="1:24" hidden="1">
      <c r="A123" s="109"/>
      <c r="B123" s="90"/>
      <c r="C123" s="3"/>
      <c r="D123" s="90"/>
      <c r="E123" s="90"/>
      <c r="F123" s="90"/>
      <c r="G123" s="90"/>
      <c r="H123" s="90"/>
      <c r="I123" s="90"/>
      <c r="J123" s="3"/>
      <c r="K123" s="3"/>
      <c r="L123" s="91"/>
      <c r="M123" s="91"/>
      <c r="N123" s="91"/>
      <c r="O123" s="136"/>
      <c r="P123" s="142"/>
      <c r="Q123" s="136"/>
      <c r="R123" s="90"/>
      <c r="S123" s="90"/>
      <c r="T123" s="90"/>
      <c r="U123" s="90"/>
      <c r="V123" s="90"/>
      <c r="W123" s="191"/>
      <c r="X123" s="125"/>
    </row>
    <row r="124" spans="1:24" hidden="1">
      <c r="A124" s="109"/>
      <c r="B124" s="90"/>
      <c r="C124" s="3"/>
      <c r="D124" s="90"/>
      <c r="E124" s="90"/>
      <c r="F124" s="90"/>
      <c r="G124" s="90"/>
      <c r="H124" s="90"/>
      <c r="I124" s="90"/>
      <c r="J124" s="3"/>
      <c r="K124" s="3"/>
      <c r="L124" s="91"/>
      <c r="M124" s="91"/>
      <c r="N124" s="91"/>
      <c r="O124" s="136"/>
      <c r="P124" s="142"/>
      <c r="Q124" s="136"/>
      <c r="R124" s="90"/>
      <c r="S124" s="90"/>
      <c r="T124" s="90"/>
      <c r="U124" s="90"/>
      <c r="V124" s="90"/>
      <c r="W124" s="191"/>
      <c r="X124" s="125"/>
    </row>
    <row r="125" spans="1:24" hidden="1">
      <c r="A125" s="109"/>
      <c r="B125" s="90"/>
      <c r="C125" s="3"/>
      <c r="D125" s="90"/>
      <c r="E125" s="90"/>
      <c r="F125" s="90"/>
      <c r="G125" s="90"/>
      <c r="H125" s="90"/>
      <c r="I125" s="90"/>
      <c r="J125" s="3"/>
      <c r="K125" s="3"/>
      <c r="L125" s="91"/>
      <c r="M125" s="91"/>
      <c r="N125" s="91"/>
      <c r="O125" s="136"/>
      <c r="P125" s="142"/>
      <c r="Q125" s="136"/>
      <c r="R125" s="90"/>
      <c r="S125" s="90"/>
      <c r="T125" s="90"/>
      <c r="U125" s="90"/>
      <c r="V125" s="90"/>
      <c r="W125" s="191"/>
      <c r="X125" s="125"/>
    </row>
    <row r="126" spans="1:24" hidden="1">
      <c r="A126" s="109"/>
      <c r="B126" s="90"/>
      <c r="C126" s="3"/>
      <c r="D126" s="90"/>
      <c r="E126" s="90"/>
      <c r="F126" s="90"/>
      <c r="G126" s="90"/>
      <c r="H126" s="90"/>
      <c r="I126" s="90"/>
      <c r="J126" s="3"/>
      <c r="K126" s="3"/>
      <c r="L126" s="91"/>
      <c r="M126" s="91"/>
      <c r="N126" s="91"/>
      <c r="O126" s="136"/>
      <c r="P126" s="142"/>
      <c r="Q126" s="136"/>
      <c r="R126" s="90"/>
      <c r="S126" s="90"/>
      <c r="T126" s="90"/>
      <c r="U126" s="90"/>
      <c r="V126" s="90"/>
      <c r="W126" s="191"/>
      <c r="X126" s="125"/>
    </row>
    <row r="127" spans="1:24" hidden="1">
      <c r="A127" s="109"/>
      <c r="B127" s="90"/>
      <c r="C127" s="3"/>
      <c r="D127" s="90"/>
      <c r="E127" s="90"/>
      <c r="F127" s="90"/>
      <c r="G127" s="90"/>
      <c r="H127" s="90"/>
      <c r="I127" s="90"/>
      <c r="J127" s="3"/>
      <c r="K127" s="3"/>
      <c r="L127" s="91"/>
      <c r="M127" s="91"/>
      <c r="N127" s="91"/>
      <c r="O127" s="136"/>
      <c r="P127" s="142"/>
      <c r="Q127" s="136"/>
      <c r="R127" s="90"/>
      <c r="S127" s="90"/>
      <c r="T127" s="90"/>
      <c r="U127" s="90"/>
      <c r="V127" s="90"/>
      <c r="W127" s="191"/>
      <c r="X127" s="125"/>
    </row>
    <row r="128" spans="1:24" hidden="1">
      <c r="A128" s="109"/>
      <c r="B128" s="90"/>
      <c r="C128" s="3"/>
      <c r="D128" s="90"/>
      <c r="E128" s="90"/>
      <c r="F128" s="90"/>
      <c r="G128" s="90"/>
      <c r="H128" s="90"/>
      <c r="I128" s="90"/>
      <c r="J128" s="3"/>
      <c r="K128" s="3"/>
      <c r="L128" s="91"/>
      <c r="M128" s="91"/>
      <c r="N128" s="91"/>
      <c r="O128" s="136"/>
      <c r="P128" s="142"/>
      <c r="Q128" s="136"/>
      <c r="R128" s="90"/>
      <c r="S128" s="90"/>
      <c r="T128" s="90"/>
      <c r="U128" s="90"/>
      <c r="V128" s="90"/>
      <c r="W128" s="191"/>
      <c r="X128" s="125"/>
    </row>
    <row r="129" spans="1:24" hidden="1">
      <c r="A129" s="124"/>
      <c r="B129" s="126"/>
      <c r="C129" s="95"/>
      <c r="D129" s="126"/>
      <c r="E129" s="126"/>
      <c r="F129" s="126"/>
      <c r="G129" s="126"/>
      <c r="H129" s="126"/>
      <c r="I129" s="126"/>
      <c r="J129" s="95"/>
      <c r="K129" s="95"/>
      <c r="L129" s="130"/>
      <c r="M129" s="130"/>
      <c r="N129" s="130"/>
      <c r="O129" s="137"/>
      <c r="P129" s="143"/>
      <c r="Q129" s="137"/>
      <c r="R129" s="126"/>
      <c r="S129" s="126"/>
      <c r="T129" s="126"/>
      <c r="U129" s="126"/>
      <c r="V129" s="126"/>
      <c r="W129" s="192"/>
      <c r="X129" s="123"/>
    </row>
  </sheetData>
  <mergeCells count="1">
    <mergeCell ref="A1:X1"/>
  </mergeCells>
  <hyperlinks>
    <hyperlink ref="X6" r:id="rId1" xr:uid="{45EC1B4E-D796-46A4-B9FB-AE0F07DD2604}"/>
    <hyperlink ref="X3" r:id="rId2" xr:uid="{E0C2B237-C986-446D-A34A-87185B656C54}"/>
    <hyperlink ref="X5" r:id="rId3" xr:uid="{D8FF5F50-8C35-4683-8F72-5D632059DCBF}"/>
    <hyperlink ref="X4" r:id="rId4" xr:uid="{82F17658-86F2-4E96-9A15-BAA1C45038E8}"/>
    <hyperlink ref="X7" r:id="rId5" xr:uid="{B9C374C8-454F-440C-BC0D-308A2608F5AA}"/>
    <hyperlink ref="X8" r:id="rId6" xr:uid="{6C9D2DE3-6482-4483-A10C-076063AA3CEF}"/>
    <hyperlink ref="X9" r:id="rId7" xr:uid="{DEB2F7E4-0683-46B6-976F-D9DF10B660A5}"/>
    <hyperlink ref="X10" r:id="rId8" xr:uid="{A3BC2DCD-3143-4817-B88E-BC3D0856F178}"/>
    <hyperlink ref="X11" r:id="rId9" xr:uid="{13006500-866F-4A5C-979D-FDD81D7C61B9}"/>
    <hyperlink ref="X13" r:id="rId10" xr:uid="{39FDD5EC-C8C4-4175-A463-53F82D5593C9}"/>
    <hyperlink ref="X12" r:id="rId11" xr:uid="{46D5BE37-A737-4FEA-92D1-9EE946C29BD9}"/>
    <hyperlink ref="X14" r:id="rId12" xr:uid="{E06EB68D-5FC7-4207-8F81-4A900B1AFC10}"/>
    <hyperlink ref="X15" r:id="rId13" xr:uid="{2965C8DA-B2AB-462A-BFB3-FB602AF48592}"/>
    <hyperlink ref="X16" r:id="rId14" xr:uid="{6BE41AE2-98EB-4C79-8F6E-339991E2E13D}"/>
    <hyperlink ref="X17" r:id="rId15" xr:uid="{62E3A8E4-86EB-4FAF-B698-5748DE6D6ABC}"/>
    <hyperlink ref="X18" r:id="rId16" xr:uid="{EFB20FA3-80E5-4347-85C2-E440B7139B10}"/>
    <hyperlink ref="X20" r:id="rId17" xr:uid="{88B6FACD-CCC2-4AE8-8E96-1BF4FE396875}"/>
    <hyperlink ref="X21" r:id="rId18" xr:uid="{F7355D33-EB4D-4212-9493-F2D51138403F}"/>
    <hyperlink ref="X24" r:id="rId19" xr:uid="{36A0EB35-53E6-44D6-B8BB-E167C3C98843}"/>
    <hyperlink ref="X25" r:id="rId20" xr:uid="{9A4F87D5-A0E8-4D10-B6C8-DF78D48843EE}"/>
    <hyperlink ref="X26" r:id="rId21" xr:uid="{804249D3-E8DD-4663-8165-8F72739C69D0}"/>
    <hyperlink ref="X27" r:id="rId22" xr:uid="{73956A74-657B-4DCD-AE90-0B79B38F8636}"/>
    <hyperlink ref="X58" r:id="rId23" xr:uid="{C422A1EA-FF23-494B-9502-6F0070777B57}"/>
    <hyperlink ref="X22" r:id="rId24" xr:uid="{30D388A0-E87C-4C43-B7B9-835BAC91A99F}"/>
    <hyperlink ref="X28" r:id="rId25" xr:uid="{307BC03D-BA71-43CE-9FE5-6CD540EAFB84}"/>
    <hyperlink ref="X23" r:id="rId26" display="https://www.secop.gov.co/CO1ContractsManagement/Tendering/ProcurementContractEdit/View?docUniqueIdentifier=CO1.PCCNTR.4755254&amp;prevCtxUrl=https%3a%2f%2fwww.secop.gov.co%3a443%2fCO1ContractsManagement%2fTendering%2fProcurementContractManagement%2fIndex&amp;prevCtxLbl=Contratos+" xr:uid="{32EEAB2E-E10E-4750-AB4B-E0E8CA962D3C}"/>
    <hyperlink ref="X29" r:id="rId27" display="https://www.secop.gov.co/CO1ContractsManagement/Tendering/ProcurementContractEdit/View?docUniqueIdentifier=CO1.PCCNTR.4819026&amp;prevCtxUrl=https%3a%2f%2fwww.secop.gov.co%3a443%2fCO1ContractsManagement%2fTendering%2fProcurementContractManagement%2fIndex&amp;prevCtxLbl=Contratos+" xr:uid="{A6C69AB2-67B9-4415-978B-3311AE86590C}"/>
    <hyperlink ref="X32" r:id="rId28" xr:uid="{968183AF-1C5D-4463-808A-C6D97057827D}"/>
    <hyperlink ref="X33" r:id="rId29" xr:uid="{C2503808-43F8-43A1-8614-EC080AF74595}"/>
    <hyperlink ref="X39" r:id="rId30" display="https://www.secop.gov.co/CO1ContractsManagement/Tendering/ProcurementContractEdit/View?docUniqueIdentifier=CO1.PCCNTR.5150655&amp;prevCtxUrl=https%3a%2f%2fwww.secop.gov.co%3a443%2fCO1ContractsManagement%2fTendering%2fProcurementContractManagement%2fIndex&amp;prevCtxLbl=Contratos+" xr:uid="{70055587-E1AA-4AD3-910F-DB00E2AAEF2C}"/>
    <hyperlink ref="X48" r:id="rId31" display="https://www.secop.gov.co/CO1ContractsManagement/Tendering/ProcurementContractEdit/View?docUniqueIdentifier=CO1.PCCNTR.5320846&amp;prevCtxUrl=https%3a%2f%2fwww.secop.gov.co%3a443%2fCO1ContractsManagement%2fTendering%2fProcurementContractManagement%2fIndex&amp;prevCtxLbl=Contratos+" xr:uid="{DA929024-ADFC-4478-BD8A-4BFB9BC88AC6}"/>
    <hyperlink ref="X49" r:id="rId32" display="https://www.secop.gov.co/CO1ContractsManagement/Tendering/ProcurementContractEdit/View?docUniqueIdentifier=CO1.PCCNTR.5321150&amp;prevCtxUrl=https%3a%2f%2fwww.secop.gov.co%3a443%2fCO1ContractsManagement%2fTendering%2fProcurementContractManagement%2fIndex&amp;prevCtxLbl=Contratos+" xr:uid="{7BD2438F-C390-40FE-AE4F-112E3991E732}"/>
    <hyperlink ref="X35" r:id="rId33" xr:uid="{AC252F4A-156B-4B30-AF56-C0F6F1D3D3A8}"/>
    <hyperlink ref="X43" r:id="rId34" xr:uid="{E3C3EAF3-309D-4490-A07E-957D29A81540}"/>
    <hyperlink ref="X44" r:id="rId35" xr:uid="{DEB4E83A-8ACD-4A50-B4E2-B11AEBF95058}"/>
    <hyperlink ref="X45" r:id="rId36" xr:uid="{DAD64970-41C6-41A1-8BD4-BAAA72E60577}"/>
    <hyperlink ref="X47" r:id="rId37" xr:uid="{705C7037-7838-49B8-97A3-E3805FD13215}"/>
    <hyperlink ref="X50" r:id="rId38" xr:uid="{0A3C1123-ACB7-4B2A-9319-C3D7CDB4314A}"/>
    <hyperlink ref="X51" r:id="rId39" xr:uid="{152308AC-C7DC-4DC9-A1C6-FD4C3BE56057}"/>
    <hyperlink ref="X56" r:id="rId40" xr:uid="{011765D3-AC42-4DF4-B0C2-817454AF170F}"/>
  </hyperlinks>
  <pageMargins left="0.7" right="0.7" top="0.75" bottom="0.75" header="0.3" footer="0.3"/>
  <pageSetup orientation="portrait" r:id="rId41"/>
  <tableParts count="1">
    <tablePart r:id="rId42"/>
  </tableParts>
  <extLst>
    <ext xmlns:x14="http://schemas.microsoft.com/office/spreadsheetml/2009/9/main" uri="{CCE6A557-97BC-4b89-ADB6-D9C93CAAB3DF}">
      <x14:dataValidations xmlns:xm="http://schemas.microsoft.com/office/excel/2006/main" count="1">
        <x14:dataValidation type="list" allowBlank="1" showInputMessage="1" showErrorMessage="1" xr:uid="{6CFD8CE9-D96E-4027-B1A4-65AE60DA834D}">
          <x14:formula1>
            <xm:f>'LISTAS DESPLEGABLES'!$A$2:$A$5</xm:f>
          </x14:formula1>
          <xm:sqref>V3:V85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58DB-6608-457E-ACFD-B31BADE39FC2}">
  <dimension ref="A1:A5"/>
  <sheetViews>
    <sheetView workbookViewId="0">
      <selection activeCell="C10" sqref="C10"/>
    </sheetView>
  </sheetViews>
  <sheetFormatPr baseColWidth="10" defaultColWidth="11.42578125" defaultRowHeight="15"/>
  <cols>
    <col min="1" max="1" width="22.140625" bestFit="1" customWidth="1"/>
  </cols>
  <sheetData>
    <row r="1" spans="1:1">
      <c r="A1" t="s">
        <v>1581</v>
      </c>
    </row>
    <row r="2" spans="1:1">
      <c r="A2" t="s">
        <v>234</v>
      </c>
    </row>
    <row r="3" spans="1:1">
      <c r="A3" t="s">
        <v>1582</v>
      </c>
    </row>
    <row r="4" spans="1:1">
      <c r="A4" t="s">
        <v>951</v>
      </c>
    </row>
    <row r="5" spans="1:1">
      <c r="A5" t="s">
        <v>77</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6E73-2D43-4706-A490-9A26F544F5A3}">
  <dimension ref="A1:X159"/>
  <sheetViews>
    <sheetView tabSelected="1" zoomScale="80" zoomScaleNormal="80" workbookViewId="0">
      <pane xSplit="2" ySplit="2" topLeftCell="Q50" activePane="bottomRight" state="frozen"/>
      <selection pane="topRight" activeCell="C1" sqref="C1"/>
      <selection pane="bottomLeft" activeCell="A3" sqref="A3"/>
      <selection pane="bottomRight" activeCell="Z55" sqref="Z55"/>
    </sheetView>
  </sheetViews>
  <sheetFormatPr baseColWidth="10" defaultColWidth="11.42578125" defaultRowHeight="15"/>
  <cols>
    <col min="1" max="1" width="17.28515625" customWidth="1"/>
    <col min="2" max="2" width="28.42578125" customWidth="1"/>
    <col min="3" max="3" width="11" style="188" bestFit="1" customWidth="1"/>
    <col min="4" max="4" width="18.28515625" style="144" customWidth="1"/>
    <col min="5" max="5" width="20.5703125" customWidth="1"/>
    <col min="6" max="6" width="31.7109375" customWidth="1"/>
    <col min="7" max="7" width="28.140625" customWidth="1"/>
    <col min="8" max="8" width="26.7109375" customWidth="1"/>
    <col min="9" max="9" width="48.5703125" customWidth="1"/>
    <col min="10" max="10" width="10.5703125" style="188" bestFit="1" customWidth="1"/>
    <col min="11" max="11" width="10.28515625" style="188" bestFit="1" customWidth="1"/>
    <col min="12" max="12" width="18.85546875" style="131" bestFit="1" customWidth="1"/>
    <col min="13" max="13" width="16.42578125" style="131" bestFit="1" customWidth="1"/>
    <col min="14" max="14" width="15.140625" style="131" customWidth="1"/>
    <col min="15" max="15" width="18.140625" customWidth="1"/>
    <col min="16" max="16" width="19.7109375" style="144" customWidth="1"/>
    <col min="17" max="17" width="31" style="138" bestFit="1" customWidth="1"/>
    <col min="18" max="18" width="21.7109375" customWidth="1"/>
    <col min="19" max="19" width="24.42578125" customWidth="1"/>
    <col min="20" max="20" width="21.42578125" customWidth="1"/>
    <col min="21" max="21" width="16.140625" customWidth="1"/>
    <col min="22" max="22" width="20.42578125" bestFit="1" customWidth="1"/>
    <col min="23" max="23" width="37.42578125" style="193" customWidth="1"/>
    <col min="24" max="24" width="40" customWidth="1"/>
    <col min="25" max="25" width="24.28515625" customWidth="1"/>
  </cols>
  <sheetData>
    <row r="1" spans="1:24" ht="28.5" customHeight="1">
      <c r="A1" s="290" t="s">
        <v>1583</v>
      </c>
      <c r="B1" s="291"/>
      <c r="C1" s="291"/>
      <c r="D1" s="291"/>
      <c r="E1" s="291"/>
      <c r="F1" s="291"/>
      <c r="G1" s="291"/>
      <c r="H1" s="291"/>
      <c r="I1" s="291"/>
      <c r="J1" s="292"/>
      <c r="K1" s="292"/>
      <c r="L1" s="291"/>
      <c r="M1" s="291"/>
      <c r="N1" s="291"/>
      <c r="O1" s="291"/>
      <c r="P1" s="291"/>
      <c r="Q1" s="291"/>
      <c r="R1" s="291"/>
      <c r="S1" s="291"/>
      <c r="T1" s="291"/>
      <c r="U1" s="291"/>
      <c r="V1" s="291"/>
      <c r="W1" s="291"/>
      <c r="X1" s="294"/>
    </row>
    <row r="2" spans="1:24" ht="51" customHeight="1">
      <c r="A2" s="116" t="s">
        <v>1262</v>
      </c>
      <c r="B2" s="117" t="s">
        <v>2</v>
      </c>
      <c r="C2" s="118" t="s">
        <v>1263</v>
      </c>
      <c r="D2" s="245" t="s">
        <v>1264</v>
      </c>
      <c r="E2" s="117" t="s">
        <v>1265</v>
      </c>
      <c r="F2" s="117" t="s">
        <v>4</v>
      </c>
      <c r="G2" s="176" t="s">
        <v>1266</v>
      </c>
      <c r="H2" s="255" t="s">
        <v>1267</v>
      </c>
      <c r="I2" s="117" t="s">
        <v>6</v>
      </c>
      <c r="J2" s="117" t="s">
        <v>896</v>
      </c>
      <c r="K2" s="117" t="s">
        <v>897</v>
      </c>
      <c r="L2" s="129" t="s">
        <v>7</v>
      </c>
      <c r="M2" s="129" t="s">
        <v>8</v>
      </c>
      <c r="N2" s="129" t="s">
        <v>1268</v>
      </c>
      <c r="O2" s="117" t="s">
        <v>9</v>
      </c>
      <c r="P2" s="139" t="s">
        <v>10</v>
      </c>
      <c r="Q2" s="117" t="s">
        <v>1584</v>
      </c>
      <c r="R2" s="117" t="s">
        <v>1054</v>
      </c>
      <c r="S2" s="118" t="s">
        <v>12</v>
      </c>
      <c r="T2" s="118" t="s">
        <v>13</v>
      </c>
      <c r="U2" s="117" t="s">
        <v>14</v>
      </c>
      <c r="V2" s="117" t="s">
        <v>15</v>
      </c>
      <c r="W2" s="118" t="s">
        <v>16</v>
      </c>
      <c r="X2" s="119" t="s">
        <v>17</v>
      </c>
    </row>
    <row r="3" spans="1:24" ht="120.75" customHeight="1">
      <c r="A3" s="153" t="s">
        <v>1585</v>
      </c>
      <c r="B3" s="154" t="s">
        <v>1272</v>
      </c>
      <c r="C3" s="156" t="s">
        <v>1273</v>
      </c>
      <c r="D3" s="246" t="s">
        <v>1274</v>
      </c>
      <c r="E3" s="177" t="s">
        <v>906</v>
      </c>
      <c r="F3" s="177" t="s">
        <v>927</v>
      </c>
      <c r="G3" s="157" t="s">
        <v>1275</v>
      </c>
      <c r="H3" s="158" t="s">
        <v>185</v>
      </c>
      <c r="I3" s="154" t="s">
        <v>1586</v>
      </c>
      <c r="J3" s="156">
        <v>2783</v>
      </c>
      <c r="K3" s="156">
        <v>64926</v>
      </c>
      <c r="L3" s="159">
        <v>45323</v>
      </c>
      <c r="M3" s="159" t="s">
        <v>1587</v>
      </c>
      <c r="N3" s="159" t="s">
        <v>185</v>
      </c>
      <c r="O3" s="160">
        <v>108697956</v>
      </c>
      <c r="P3" s="140" t="s">
        <v>185</v>
      </c>
      <c r="Q3" s="134">
        <v>0</v>
      </c>
      <c r="R3" s="160">
        <f>SUM(Tabla24[[#This Row],[VALOR INICIAL]]+Tabla24[[#This Row],[VALOR ADICION ACUMULADO]])</f>
        <v>108697956</v>
      </c>
      <c r="S3" s="94">
        <v>0</v>
      </c>
      <c r="T3" s="178">
        <f>SUM(Tabla24[[#This Row],[VALOR TOTAL]]-Tabla24[[#This Row],[TOTAL DESEMBOLSADO]])</f>
        <v>108697956</v>
      </c>
      <c r="U3" s="179">
        <f>Tabla24[[#This Row],[TOTAL DESEMBOLSADO]]/Tabla24[[#This Row],[VALOR TOTAL]]</f>
        <v>0</v>
      </c>
      <c r="V3" s="4" t="s">
        <v>234</v>
      </c>
      <c r="W3" s="12"/>
      <c r="X3" s="276" t="s">
        <v>1588</v>
      </c>
    </row>
    <row r="4" spans="1:24" ht="75">
      <c r="A4" s="153" t="s">
        <v>1589</v>
      </c>
      <c r="B4" s="154" t="s">
        <v>1590</v>
      </c>
      <c r="C4" s="156" t="s">
        <v>1273</v>
      </c>
      <c r="D4" s="246" t="s">
        <v>1591</v>
      </c>
      <c r="E4" s="177" t="s">
        <v>906</v>
      </c>
      <c r="F4" s="156" t="s">
        <v>1002</v>
      </c>
      <c r="G4" s="157" t="s">
        <v>1313</v>
      </c>
      <c r="H4" s="158" t="s">
        <v>185</v>
      </c>
      <c r="I4" s="154" t="s">
        <v>1280</v>
      </c>
      <c r="J4" s="156">
        <v>2874</v>
      </c>
      <c r="K4" s="156">
        <v>64928</v>
      </c>
      <c r="L4" s="159">
        <v>45413</v>
      </c>
      <c r="M4" s="159" t="s">
        <v>1587</v>
      </c>
      <c r="N4" s="159" t="s">
        <v>185</v>
      </c>
      <c r="O4" s="160">
        <v>96838272</v>
      </c>
      <c r="P4" s="140" t="s">
        <v>185</v>
      </c>
      <c r="Q4" s="134">
        <v>0</v>
      </c>
      <c r="R4" s="160">
        <f>SUM(Tabla24[[#This Row],[VALOR INICIAL]]+Tabla24[[#This Row],[VALOR ADICION ACUMULADO]])</f>
        <v>96838272</v>
      </c>
      <c r="S4" s="94">
        <v>0</v>
      </c>
      <c r="T4" s="178">
        <f>SUM(Tabla24[[#This Row],[VALOR TOTAL]]-Tabla24[[#This Row],[TOTAL DESEMBOLSADO]])</f>
        <v>96838272</v>
      </c>
      <c r="U4" s="179">
        <f>Tabla24[[#This Row],[TOTAL DESEMBOLSADO]]/Tabla24[[#This Row],[VALOR TOTAL]]</f>
        <v>0</v>
      </c>
      <c r="V4" s="4" t="s">
        <v>234</v>
      </c>
      <c r="W4" s="12"/>
      <c r="X4" s="180" t="s">
        <v>1592</v>
      </c>
    </row>
    <row r="5" spans="1:24" ht="75">
      <c r="A5" s="153" t="s">
        <v>1593</v>
      </c>
      <c r="B5" s="154" t="s">
        <v>993</v>
      </c>
      <c r="C5" s="156" t="s">
        <v>1273</v>
      </c>
      <c r="D5" s="246" t="s">
        <v>1065</v>
      </c>
      <c r="E5" s="177" t="s">
        <v>906</v>
      </c>
      <c r="F5" s="177" t="s">
        <v>900</v>
      </c>
      <c r="G5" s="157" t="s">
        <v>1594</v>
      </c>
      <c r="H5" s="158" t="s">
        <v>185</v>
      </c>
      <c r="I5" s="154" t="s">
        <v>1130</v>
      </c>
      <c r="J5" s="156">
        <v>2875</v>
      </c>
      <c r="K5" s="156">
        <v>64927</v>
      </c>
      <c r="L5" s="159">
        <v>45413</v>
      </c>
      <c r="M5" s="159" t="s">
        <v>1595</v>
      </c>
      <c r="N5" s="159" t="s">
        <v>185</v>
      </c>
      <c r="O5" s="160">
        <v>14660800</v>
      </c>
      <c r="P5" s="140" t="s">
        <v>185</v>
      </c>
      <c r="Q5" s="134">
        <v>0</v>
      </c>
      <c r="R5" s="160">
        <f>SUM(Tabla24[[#This Row],[VALOR INICIAL]]+Tabla24[[#This Row],[VALOR ADICION ACUMULADO]])</f>
        <v>14660800</v>
      </c>
      <c r="S5" s="94">
        <v>0</v>
      </c>
      <c r="T5" s="178">
        <f>SUM(Tabla24[[#This Row],[VALOR TOTAL]]-Tabla24[[#This Row],[TOTAL DESEMBOLSADO]])</f>
        <v>14660800</v>
      </c>
      <c r="U5" s="179">
        <f>Tabla24[[#This Row],[TOTAL DESEMBOLSADO]]/Tabla24[[#This Row],[VALOR TOTAL]]</f>
        <v>0</v>
      </c>
      <c r="V5" s="4" t="s">
        <v>234</v>
      </c>
      <c r="W5" s="191"/>
      <c r="X5" s="180" t="s">
        <v>1596</v>
      </c>
    </row>
    <row r="6" spans="1:24" ht="75">
      <c r="A6" s="153" t="s">
        <v>1597</v>
      </c>
      <c r="B6" s="154" t="s">
        <v>949</v>
      </c>
      <c r="C6" s="156" t="s">
        <v>1273</v>
      </c>
      <c r="D6" s="246" t="s">
        <v>757</v>
      </c>
      <c r="E6" s="177" t="s">
        <v>906</v>
      </c>
      <c r="F6" s="156" t="s">
        <v>1002</v>
      </c>
      <c r="G6" s="157" t="s">
        <v>1313</v>
      </c>
      <c r="H6" s="158" t="s">
        <v>185</v>
      </c>
      <c r="I6" s="154" t="s">
        <v>1320</v>
      </c>
      <c r="J6" s="156">
        <v>2876</v>
      </c>
      <c r="K6" s="156">
        <v>64929</v>
      </c>
      <c r="L6" s="159">
        <v>45413</v>
      </c>
      <c r="M6" s="159" t="s">
        <v>1587</v>
      </c>
      <c r="N6" s="159" t="s">
        <v>185</v>
      </c>
      <c r="O6" s="160">
        <v>6996286</v>
      </c>
      <c r="P6" s="140" t="s">
        <v>185</v>
      </c>
      <c r="Q6" s="134">
        <v>0</v>
      </c>
      <c r="R6" s="160">
        <f>SUM(Tabla24[[#This Row],[VALOR INICIAL]]+Tabla24[[#This Row],[VALOR ADICION ACUMULADO]])</f>
        <v>6996286</v>
      </c>
      <c r="S6" s="94">
        <v>0</v>
      </c>
      <c r="T6" s="178">
        <f>SUM(Tabla24[[#This Row],[VALOR TOTAL]]-Tabla24[[#This Row],[TOTAL DESEMBOLSADO]])</f>
        <v>6996286</v>
      </c>
      <c r="U6" s="179">
        <f>Tabla24[[#This Row],[TOTAL DESEMBOLSADO]]/Tabla24[[#This Row],[VALOR TOTAL]]</f>
        <v>0</v>
      </c>
      <c r="V6" s="4" t="s">
        <v>234</v>
      </c>
      <c r="W6" s="12"/>
      <c r="X6" s="180" t="s">
        <v>1598</v>
      </c>
    </row>
    <row r="7" spans="1:24" ht="90">
      <c r="A7" s="153" t="s">
        <v>1599</v>
      </c>
      <c r="B7" s="154" t="s">
        <v>132</v>
      </c>
      <c r="C7" s="156" t="s">
        <v>1600</v>
      </c>
      <c r="D7" s="246">
        <v>1128422725</v>
      </c>
      <c r="E7" s="177" t="s">
        <v>906</v>
      </c>
      <c r="F7" s="177" t="s">
        <v>900</v>
      </c>
      <c r="G7" s="157" t="s">
        <v>1289</v>
      </c>
      <c r="H7" s="158" t="s">
        <v>185</v>
      </c>
      <c r="I7" s="154" t="s">
        <v>1290</v>
      </c>
      <c r="J7" s="156">
        <v>2877</v>
      </c>
      <c r="K7" s="156">
        <v>64930</v>
      </c>
      <c r="L7" s="159">
        <v>45536</v>
      </c>
      <c r="M7" s="159" t="s">
        <v>1601</v>
      </c>
      <c r="N7" s="159" t="s">
        <v>185</v>
      </c>
      <c r="O7" s="160">
        <v>28516933</v>
      </c>
      <c r="P7" s="140" t="s">
        <v>185</v>
      </c>
      <c r="Q7" s="134">
        <v>0</v>
      </c>
      <c r="R7" s="160">
        <f>SUM(Tabla24[[#This Row],[VALOR INICIAL]]+Tabla24[[#This Row],[VALOR ADICION ACUMULADO]])</f>
        <v>28516933</v>
      </c>
      <c r="S7" s="94">
        <v>0</v>
      </c>
      <c r="T7" s="178">
        <f>SUM(Tabla24[[#This Row],[VALOR TOTAL]]-Tabla24[[#This Row],[TOTAL DESEMBOLSADO]])</f>
        <v>28516933</v>
      </c>
      <c r="U7" s="179">
        <f>Tabla24[[#This Row],[TOTAL DESEMBOLSADO]]/Tabla24[[#This Row],[VALOR TOTAL]]</f>
        <v>0</v>
      </c>
      <c r="V7" s="4" t="s">
        <v>234</v>
      </c>
      <c r="W7" s="12"/>
      <c r="X7" s="180" t="s">
        <v>1602</v>
      </c>
    </row>
    <row r="8" spans="1:24" ht="75">
      <c r="A8" s="153" t="s">
        <v>1603</v>
      </c>
      <c r="B8" s="154" t="s">
        <v>971</v>
      </c>
      <c r="C8" s="156" t="s">
        <v>1600</v>
      </c>
      <c r="D8" s="246">
        <v>42683975</v>
      </c>
      <c r="E8" s="177" t="s">
        <v>906</v>
      </c>
      <c r="F8" s="177" t="s">
        <v>900</v>
      </c>
      <c r="G8" s="157" t="s">
        <v>1275</v>
      </c>
      <c r="H8" s="158" t="s">
        <v>185</v>
      </c>
      <c r="I8" s="154" t="s">
        <v>1604</v>
      </c>
      <c r="J8" s="156">
        <v>2878</v>
      </c>
      <c r="K8" s="156">
        <v>64931</v>
      </c>
      <c r="L8" s="159">
        <v>45536</v>
      </c>
      <c r="M8" s="159" t="s">
        <v>1601</v>
      </c>
      <c r="N8" s="159" t="s">
        <v>185</v>
      </c>
      <c r="O8" s="160">
        <v>20457800</v>
      </c>
      <c r="P8" s="140" t="s">
        <v>185</v>
      </c>
      <c r="Q8" s="134">
        <v>0</v>
      </c>
      <c r="R8" s="160">
        <f>SUM(Tabla24[[#This Row],[VALOR INICIAL]]+Tabla24[[#This Row],[VALOR ADICION ACUMULADO]])</f>
        <v>20457800</v>
      </c>
      <c r="S8" s="94">
        <v>0</v>
      </c>
      <c r="T8" s="178">
        <f>SUM(Tabla24[[#This Row],[VALOR TOTAL]]-Tabla24[[#This Row],[TOTAL DESEMBOLSADO]])</f>
        <v>20457800</v>
      </c>
      <c r="U8" s="179">
        <f>Tabla24[[#This Row],[TOTAL DESEMBOLSADO]]/Tabla24[[#This Row],[VALOR TOTAL]]</f>
        <v>0</v>
      </c>
      <c r="V8" s="4" t="s">
        <v>234</v>
      </c>
      <c r="W8" s="12"/>
      <c r="X8" s="180" t="s">
        <v>1605</v>
      </c>
    </row>
    <row r="9" spans="1:24" ht="75">
      <c r="A9" s="153" t="s">
        <v>1606</v>
      </c>
      <c r="B9" s="154" t="s">
        <v>1545</v>
      </c>
      <c r="C9" s="156" t="s">
        <v>1273</v>
      </c>
      <c r="D9" s="246" t="s">
        <v>1607</v>
      </c>
      <c r="E9" s="177" t="s">
        <v>906</v>
      </c>
      <c r="F9" s="177" t="s">
        <v>900</v>
      </c>
      <c r="G9" s="157" t="s">
        <v>1289</v>
      </c>
      <c r="H9" s="158" t="s">
        <v>185</v>
      </c>
      <c r="I9" s="154" t="s">
        <v>1608</v>
      </c>
      <c r="J9" s="156">
        <v>2879</v>
      </c>
      <c r="K9" s="156">
        <v>64932</v>
      </c>
      <c r="L9" s="159">
        <v>45597</v>
      </c>
      <c r="M9" s="159">
        <v>45603</v>
      </c>
      <c r="N9" s="159" t="s">
        <v>185</v>
      </c>
      <c r="O9" s="160">
        <v>36962613</v>
      </c>
      <c r="P9" s="140" t="s">
        <v>185</v>
      </c>
      <c r="Q9" s="134">
        <v>0</v>
      </c>
      <c r="R9" s="160">
        <f>SUM(Tabla24[[#This Row],[VALOR INICIAL]]+Tabla24[[#This Row],[VALOR ADICION ACUMULADO]])</f>
        <v>36962613</v>
      </c>
      <c r="S9" s="94">
        <v>0</v>
      </c>
      <c r="T9" s="178">
        <f>SUM(Tabla24[[#This Row],[VALOR TOTAL]]-Tabla24[[#This Row],[TOTAL DESEMBOLSADO]])</f>
        <v>36962613</v>
      </c>
      <c r="U9" s="179">
        <f>Tabla24[[#This Row],[TOTAL DESEMBOLSADO]]/Tabla24[[#This Row],[VALOR TOTAL]]</f>
        <v>0</v>
      </c>
      <c r="V9" s="4" t="s">
        <v>234</v>
      </c>
      <c r="W9" s="12"/>
      <c r="X9" s="180" t="s">
        <v>1609</v>
      </c>
    </row>
    <row r="10" spans="1:24" ht="111.75" customHeight="1">
      <c r="A10" s="153" t="s">
        <v>1610</v>
      </c>
      <c r="B10" s="154" t="s">
        <v>1611</v>
      </c>
      <c r="C10" s="156" t="s">
        <v>1600</v>
      </c>
      <c r="D10" s="246">
        <v>1152186807</v>
      </c>
      <c r="E10" s="177" t="s">
        <v>906</v>
      </c>
      <c r="F10" s="177" t="s">
        <v>900</v>
      </c>
      <c r="G10" s="157" t="s">
        <v>1612</v>
      </c>
      <c r="H10" s="158" t="s">
        <v>185</v>
      </c>
      <c r="I10" s="154" t="s">
        <v>1613</v>
      </c>
      <c r="J10" s="156">
        <v>2880</v>
      </c>
      <c r="K10" s="156">
        <v>64933</v>
      </c>
      <c r="L10" s="159">
        <v>45597</v>
      </c>
      <c r="M10" s="159">
        <v>45603</v>
      </c>
      <c r="N10" s="159" t="s">
        <v>185</v>
      </c>
      <c r="O10" s="240">
        <v>24781807</v>
      </c>
      <c r="P10" s="140" t="s">
        <v>185</v>
      </c>
      <c r="Q10" s="134">
        <v>0</v>
      </c>
      <c r="R10" s="160">
        <v>24781807</v>
      </c>
      <c r="S10" s="178">
        <v>12635700</v>
      </c>
      <c r="T10" s="178">
        <f>SUM(Tabla24[[#This Row],[VALOR TOTAL]]-Tabla24[[#This Row],[TOTAL DESEMBOLSADO]])</f>
        <v>12146107</v>
      </c>
      <c r="U10" s="179">
        <f>Tabla24[[#This Row],[TOTAL DESEMBOLSADO]]/Tabla24[[#This Row],[VALOR TOTAL]]</f>
        <v>0.50987807305577026</v>
      </c>
      <c r="V10" s="4" t="s">
        <v>234</v>
      </c>
      <c r="W10" s="12"/>
      <c r="X10" s="180" t="s">
        <v>1614</v>
      </c>
    </row>
    <row r="11" spans="1:24" ht="117" customHeight="1">
      <c r="A11" s="153" t="s">
        <v>1615</v>
      </c>
      <c r="B11" s="154" t="s">
        <v>969</v>
      </c>
      <c r="C11" s="156" t="s">
        <v>1600</v>
      </c>
      <c r="D11" s="246" t="s">
        <v>1616</v>
      </c>
      <c r="E11" s="177" t="s">
        <v>906</v>
      </c>
      <c r="F11" s="177" t="s">
        <v>900</v>
      </c>
      <c r="G11" s="157" t="s">
        <v>1354</v>
      </c>
      <c r="H11" s="158" t="s">
        <v>185</v>
      </c>
      <c r="I11" s="154" t="s">
        <v>1617</v>
      </c>
      <c r="J11" s="156">
        <v>2887</v>
      </c>
      <c r="K11" s="156">
        <v>70551</v>
      </c>
      <c r="L11" s="159" t="s">
        <v>1618</v>
      </c>
      <c r="M11" s="159" t="s">
        <v>1601</v>
      </c>
      <c r="N11" s="159" t="s">
        <v>185</v>
      </c>
      <c r="O11" s="160">
        <v>22115420</v>
      </c>
      <c r="P11" s="140" t="s">
        <v>185</v>
      </c>
      <c r="Q11" s="134">
        <v>0</v>
      </c>
      <c r="R11" s="160">
        <f>SUM(Tabla24[[#This Row],[VALOR INICIAL]]+Tabla24[[#This Row],[VALOR ADICION ACUMULADO]])</f>
        <v>22115420</v>
      </c>
      <c r="S11" s="178">
        <v>12101600</v>
      </c>
      <c r="T11" s="178">
        <f>SUM(Tabla24[[#This Row],[VALOR TOTAL]]-Tabla24[[#This Row],[TOTAL DESEMBOLSADO]])</f>
        <v>10013820</v>
      </c>
      <c r="U11" s="179">
        <f>Tabla24[[#This Row],[TOTAL DESEMBOLSADO]]/Tabla24[[#This Row],[VALOR TOTAL]]</f>
        <v>0.54720190708564431</v>
      </c>
      <c r="V11" s="4" t="s">
        <v>77</v>
      </c>
      <c r="W11" s="12" t="s">
        <v>1619</v>
      </c>
      <c r="X11" s="238" t="s">
        <v>1620</v>
      </c>
    </row>
    <row r="12" spans="1:24" ht="75">
      <c r="A12" s="153" t="s">
        <v>1621</v>
      </c>
      <c r="B12" s="154" t="s">
        <v>1622</v>
      </c>
      <c r="C12" s="156" t="s">
        <v>1600</v>
      </c>
      <c r="D12" s="246">
        <v>71361429</v>
      </c>
      <c r="E12" s="177" t="s">
        <v>906</v>
      </c>
      <c r="F12" s="177" t="s">
        <v>900</v>
      </c>
      <c r="G12" s="157" t="s">
        <v>1313</v>
      </c>
      <c r="H12" s="158" t="s">
        <v>185</v>
      </c>
      <c r="I12" s="154" t="s">
        <v>1623</v>
      </c>
      <c r="J12" s="156">
        <v>2888</v>
      </c>
      <c r="K12" s="156">
        <v>70553</v>
      </c>
      <c r="L12" s="159" t="s">
        <v>1624</v>
      </c>
      <c r="M12" s="159" t="s">
        <v>1601</v>
      </c>
      <c r="N12" s="159" t="s">
        <v>185</v>
      </c>
      <c r="O12" s="160">
        <v>18893380</v>
      </c>
      <c r="P12" s="140" t="s">
        <v>185</v>
      </c>
      <c r="Q12" s="134">
        <v>0</v>
      </c>
      <c r="R12" s="160">
        <f>SUM(Tabla24[[#This Row],[VALOR INICIAL]]+Tabla24[[#This Row],[VALOR ADICION ACUMULADO]])</f>
        <v>18893380</v>
      </c>
      <c r="S12" s="94">
        <v>0</v>
      </c>
      <c r="T12" s="178">
        <f>SUM(Tabla24[[#This Row],[VALOR TOTAL]]-Tabla24[[#This Row],[TOTAL DESEMBOLSADO]])</f>
        <v>18893380</v>
      </c>
      <c r="U12" s="179">
        <f>Tabla24[[#This Row],[TOTAL DESEMBOLSADO]]/Tabla24[[#This Row],[VALOR TOTAL]]</f>
        <v>0</v>
      </c>
      <c r="V12" s="4" t="s">
        <v>234</v>
      </c>
      <c r="W12" s="12"/>
      <c r="X12" s="180" t="s">
        <v>1625</v>
      </c>
    </row>
    <row r="13" spans="1:24" ht="90">
      <c r="A13" s="153" t="s">
        <v>1626</v>
      </c>
      <c r="B13" s="154" t="s">
        <v>616</v>
      </c>
      <c r="C13" s="156" t="s">
        <v>1600</v>
      </c>
      <c r="D13" s="246">
        <v>39389544</v>
      </c>
      <c r="E13" s="177" t="s">
        <v>906</v>
      </c>
      <c r="F13" s="177" t="s">
        <v>900</v>
      </c>
      <c r="G13" s="157" t="s">
        <v>1386</v>
      </c>
      <c r="H13" s="158" t="s">
        <v>185</v>
      </c>
      <c r="I13" s="154" t="s">
        <v>1627</v>
      </c>
      <c r="J13" s="156">
        <v>2889</v>
      </c>
      <c r="K13" s="156">
        <v>70554</v>
      </c>
      <c r="L13" s="159" t="s">
        <v>1628</v>
      </c>
      <c r="M13" s="159" t="s">
        <v>1601</v>
      </c>
      <c r="N13" s="159" t="s">
        <v>185</v>
      </c>
      <c r="O13" s="160">
        <v>37857280</v>
      </c>
      <c r="P13" s="140" t="s">
        <v>185</v>
      </c>
      <c r="Q13" s="134">
        <v>0</v>
      </c>
      <c r="R13" s="160">
        <f>SUM(Tabla24[[#This Row],[VALOR INICIAL]]+Tabla24[[#This Row],[VALOR ADICION ACUMULADO]])</f>
        <v>37857280</v>
      </c>
      <c r="S13" s="94">
        <f>12865440+1068618</f>
        <v>13934058</v>
      </c>
      <c r="T13" s="178">
        <f>SUM(Tabla24[[#This Row],[VALOR TOTAL]]-Tabla24[[#This Row],[TOTAL DESEMBOLSADO]])</f>
        <v>23923222</v>
      </c>
      <c r="U13" s="179">
        <f>Tabla24[[#This Row],[TOTAL DESEMBOLSADO]]/Tabla24[[#This Row],[VALOR TOTAL]]</f>
        <v>0.36806812322491211</v>
      </c>
      <c r="V13" s="4" t="s">
        <v>234</v>
      </c>
      <c r="W13" s="12"/>
      <c r="X13" s="180" t="s">
        <v>1629</v>
      </c>
    </row>
    <row r="14" spans="1:24" ht="75">
      <c r="A14" s="153" t="s">
        <v>1630</v>
      </c>
      <c r="B14" s="154" t="s">
        <v>965</v>
      </c>
      <c r="C14" s="156" t="s">
        <v>1600</v>
      </c>
      <c r="D14" s="246">
        <v>94428765</v>
      </c>
      <c r="E14" s="177" t="s">
        <v>906</v>
      </c>
      <c r="F14" s="177" t="s">
        <v>900</v>
      </c>
      <c r="G14" s="157" t="s">
        <v>1594</v>
      </c>
      <c r="H14" s="158" t="s">
        <v>185</v>
      </c>
      <c r="I14" s="154" t="s">
        <v>1377</v>
      </c>
      <c r="J14" s="156">
        <v>2891</v>
      </c>
      <c r="K14" s="156">
        <v>70578</v>
      </c>
      <c r="L14" s="159" t="s">
        <v>1631</v>
      </c>
      <c r="M14" s="159" t="s">
        <v>1601</v>
      </c>
      <c r="N14" s="159" t="s">
        <v>185</v>
      </c>
      <c r="O14" s="160">
        <v>10000000</v>
      </c>
      <c r="P14" s="140" t="s">
        <v>185</v>
      </c>
      <c r="Q14" s="134">
        <v>0</v>
      </c>
      <c r="R14" s="160">
        <f>SUM(Tabla24[[#This Row],[VALOR INICIAL]]+Tabla24[[#This Row],[VALOR ADICION ACUMULADO]])</f>
        <v>10000000</v>
      </c>
      <c r="S14" s="94">
        <v>0</v>
      </c>
      <c r="T14" s="178">
        <f>SUM(Tabla24[[#This Row],[VALOR TOTAL]]-Tabla24[[#This Row],[TOTAL DESEMBOLSADO]])</f>
        <v>10000000</v>
      </c>
      <c r="U14" s="179">
        <f>Tabla24[[#This Row],[TOTAL DESEMBOLSADO]]/Tabla24[[#This Row],[VALOR TOTAL]]</f>
        <v>0</v>
      </c>
      <c r="V14" s="4" t="s">
        <v>234</v>
      </c>
      <c r="W14" s="12"/>
      <c r="X14" s="180" t="s">
        <v>1632</v>
      </c>
    </row>
    <row r="15" spans="1:24" ht="75">
      <c r="A15" s="153" t="s">
        <v>1633</v>
      </c>
      <c r="B15" s="154" t="s">
        <v>1311</v>
      </c>
      <c r="C15" s="156" t="s">
        <v>1273</v>
      </c>
      <c r="D15" s="246" t="s">
        <v>1312</v>
      </c>
      <c r="E15" s="177" t="s">
        <v>906</v>
      </c>
      <c r="F15" s="177" t="s">
        <v>900</v>
      </c>
      <c r="G15" s="157" t="s">
        <v>1634</v>
      </c>
      <c r="H15" s="158" t="s">
        <v>185</v>
      </c>
      <c r="I15" s="154" t="s">
        <v>1635</v>
      </c>
      <c r="J15" s="156">
        <v>2894</v>
      </c>
      <c r="K15" s="156">
        <v>70606</v>
      </c>
      <c r="L15" s="159">
        <v>45324</v>
      </c>
      <c r="M15" s="159" t="s">
        <v>1636</v>
      </c>
      <c r="N15" s="159" t="s">
        <v>185</v>
      </c>
      <c r="O15" s="160">
        <v>99200000</v>
      </c>
      <c r="P15" s="140" t="s">
        <v>185</v>
      </c>
      <c r="Q15" s="134">
        <v>0</v>
      </c>
      <c r="R15" s="160">
        <f>SUM(Tabla24[[#This Row],[VALOR INICIAL]]+Tabla24[[#This Row],[VALOR ADICION ACUMULADO]])</f>
        <v>99200000</v>
      </c>
      <c r="S15" s="94">
        <v>0</v>
      </c>
      <c r="T15" s="178">
        <f>SUM(Tabla24[[#This Row],[VALOR TOTAL]]-Tabla24[[#This Row],[TOTAL DESEMBOLSADO]])</f>
        <v>99200000</v>
      </c>
      <c r="U15" s="179">
        <f>Tabla24[[#This Row],[TOTAL DESEMBOLSADO]]/Tabla24[[#This Row],[VALOR TOTAL]]</f>
        <v>0</v>
      </c>
      <c r="V15" s="4" t="s">
        <v>234</v>
      </c>
      <c r="W15" s="12"/>
      <c r="X15" s="180" t="s">
        <v>1637</v>
      </c>
    </row>
    <row r="16" spans="1:24" ht="75">
      <c r="A16" s="153" t="s">
        <v>1638</v>
      </c>
      <c r="B16" s="154" t="s">
        <v>1424</v>
      </c>
      <c r="C16" s="156" t="s">
        <v>1273</v>
      </c>
      <c r="D16" s="246" t="s">
        <v>745</v>
      </c>
      <c r="E16" s="177" t="s">
        <v>906</v>
      </c>
      <c r="F16" s="177" t="s">
        <v>1002</v>
      </c>
      <c r="G16" s="157" t="s">
        <v>1296</v>
      </c>
      <c r="H16" s="158" t="s">
        <v>1426</v>
      </c>
      <c r="I16" s="154" t="s">
        <v>1427</v>
      </c>
      <c r="J16" s="156">
        <v>2893</v>
      </c>
      <c r="K16" s="156">
        <v>70730</v>
      </c>
      <c r="L16" s="159" t="s">
        <v>1639</v>
      </c>
      <c r="M16" s="159" t="s">
        <v>1640</v>
      </c>
      <c r="N16" s="159" t="s">
        <v>185</v>
      </c>
      <c r="O16" s="160">
        <v>1680580</v>
      </c>
      <c r="P16" s="140" t="s">
        <v>185</v>
      </c>
      <c r="Q16" s="134">
        <v>0</v>
      </c>
      <c r="R16" s="160">
        <f>SUM(Tabla24[[#This Row],[VALOR INICIAL]]+Tabla24[[#This Row],[VALOR ADICION ACUMULADO]])</f>
        <v>1680580</v>
      </c>
      <c r="S16" s="178">
        <v>81840</v>
      </c>
      <c r="T16" s="178">
        <f>SUM(Tabla24[[#This Row],[VALOR TOTAL]]-Tabla24[[#This Row],[TOTAL DESEMBOLSADO]])</f>
        <v>1598740</v>
      </c>
      <c r="U16" s="179">
        <f>Tabla24[[#This Row],[TOTAL DESEMBOLSADO]]/Tabla24[[#This Row],[VALOR TOTAL]]</f>
        <v>4.869747349129467E-2</v>
      </c>
      <c r="V16" s="4" t="s">
        <v>234</v>
      </c>
      <c r="W16" s="12"/>
      <c r="X16" s="180" t="s">
        <v>1641</v>
      </c>
    </row>
    <row r="17" spans="1:24" ht="75">
      <c r="A17" s="153" t="s">
        <v>1642</v>
      </c>
      <c r="B17" s="154" t="s">
        <v>1643</v>
      </c>
      <c r="C17" s="156" t="s">
        <v>1273</v>
      </c>
      <c r="D17" s="246" t="s">
        <v>884</v>
      </c>
      <c r="E17" s="177" t="s">
        <v>906</v>
      </c>
      <c r="F17" s="177" t="s">
        <v>1002</v>
      </c>
      <c r="G17" s="157" t="s">
        <v>1644</v>
      </c>
      <c r="H17" s="158" t="s">
        <v>1426</v>
      </c>
      <c r="I17" s="154" t="s">
        <v>1536</v>
      </c>
      <c r="J17" s="156">
        <v>2898</v>
      </c>
      <c r="K17" s="156">
        <v>71640</v>
      </c>
      <c r="L17" s="159">
        <v>45385</v>
      </c>
      <c r="M17" s="159" t="s">
        <v>1645</v>
      </c>
      <c r="N17" s="159" t="s">
        <v>185</v>
      </c>
      <c r="O17" s="160">
        <v>15182922</v>
      </c>
      <c r="P17" s="140" t="s">
        <v>185</v>
      </c>
      <c r="Q17" s="134">
        <v>0</v>
      </c>
      <c r="R17" s="160">
        <f>SUM(Tabla24[[#This Row],[VALOR INICIAL]]+Tabla24[[#This Row],[VALOR ADICION ACUMULADO]])</f>
        <v>15182922</v>
      </c>
      <c r="S17" s="94">
        <v>1300432</v>
      </c>
      <c r="T17" s="178">
        <f>SUM(Tabla24[[#This Row],[VALOR TOTAL]]-Tabla24[[#This Row],[TOTAL DESEMBOLSADO]])</f>
        <v>13882490</v>
      </c>
      <c r="U17" s="179">
        <f>Tabla24[[#This Row],[TOTAL DESEMBOLSADO]]/Tabla24[[#This Row],[VALOR TOTAL]]</f>
        <v>8.5650970215087718E-2</v>
      </c>
      <c r="V17" s="4" t="s">
        <v>234</v>
      </c>
      <c r="W17" s="12"/>
      <c r="X17" s="180" t="s">
        <v>1646</v>
      </c>
    </row>
    <row r="18" spans="1:24" ht="75">
      <c r="A18" s="153" t="s">
        <v>1647</v>
      </c>
      <c r="B18" s="154" t="s">
        <v>1648</v>
      </c>
      <c r="C18" s="156" t="s">
        <v>1600</v>
      </c>
      <c r="D18" s="246">
        <v>32144904</v>
      </c>
      <c r="E18" s="177" t="s">
        <v>906</v>
      </c>
      <c r="F18" s="177" t="s">
        <v>900</v>
      </c>
      <c r="G18" s="157" t="s">
        <v>1354</v>
      </c>
      <c r="H18" s="158" t="s">
        <v>185</v>
      </c>
      <c r="I18" s="154" t="s">
        <v>1649</v>
      </c>
      <c r="J18" s="156">
        <v>2899</v>
      </c>
      <c r="K18" s="156">
        <v>70731</v>
      </c>
      <c r="L18" s="159" t="s">
        <v>1639</v>
      </c>
      <c r="M18" s="159" t="s">
        <v>1650</v>
      </c>
      <c r="N18" s="159" t="s">
        <v>185</v>
      </c>
      <c r="O18" s="160">
        <v>14880840</v>
      </c>
      <c r="P18" s="140" t="s">
        <v>185</v>
      </c>
      <c r="Q18" s="134">
        <v>0</v>
      </c>
      <c r="R18" s="160">
        <f>SUM(Tabla24[[#This Row],[VALOR INICIAL]]+Tabla24[[#This Row],[VALOR ADICION ACUMULADO]])</f>
        <v>14880840</v>
      </c>
      <c r="S18" s="178">
        <v>9233308</v>
      </c>
      <c r="T18" s="178">
        <f>SUM(Tabla24[[#This Row],[VALOR TOTAL]]-Tabla24[[#This Row],[TOTAL DESEMBOLSADO]])</f>
        <v>5647532</v>
      </c>
      <c r="U18" s="179">
        <f>Tabla24[[#This Row],[TOTAL DESEMBOLSADO]]/Tabla24[[#This Row],[VALOR TOTAL]]</f>
        <v>0.62048298348749131</v>
      </c>
      <c r="V18" s="4" t="s">
        <v>234</v>
      </c>
      <c r="W18" s="12"/>
      <c r="X18" s="239" t="s">
        <v>1651</v>
      </c>
    </row>
    <row r="19" spans="1:24" ht="75">
      <c r="A19" s="153" t="s">
        <v>1652</v>
      </c>
      <c r="B19" s="154" t="s">
        <v>1653</v>
      </c>
      <c r="C19" s="156" t="s">
        <v>1600</v>
      </c>
      <c r="D19" s="246">
        <v>8272894</v>
      </c>
      <c r="E19" s="155" t="s">
        <v>999</v>
      </c>
      <c r="F19" s="177" t="s">
        <v>900</v>
      </c>
      <c r="G19" s="157" t="s">
        <v>1654</v>
      </c>
      <c r="H19" s="158" t="s">
        <v>185</v>
      </c>
      <c r="I19" s="154" t="s">
        <v>1655</v>
      </c>
      <c r="J19" s="156">
        <v>2892</v>
      </c>
      <c r="K19" s="156">
        <v>71143</v>
      </c>
      <c r="L19" s="159" t="s">
        <v>1656</v>
      </c>
      <c r="M19" s="159" t="s">
        <v>1657</v>
      </c>
      <c r="N19" s="159" t="s">
        <v>185</v>
      </c>
      <c r="O19" s="160">
        <v>2251662</v>
      </c>
      <c r="P19" s="140" t="s">
        <v>1658</v>
      </c>
      <c r="Q19" s="134">
        <v>889882</v>
      </c>
      <c r="R19" s="160">
        <f>SUM(Tabla24[[#This Row],[VALOR INICIAL]]+Tabla24[[#This Row],[VALOR ADICION ACUMULADO]])</f>
        <v>3141544</v>
      </c>
      <c r="S19" s="94">
        <v>0</v>
      </c>
      <c r="T19" s="178" t="s">
        <v>1659</v>
      </c>
      <c r="U19" s="179">
        <f>Tabla24[[#This Row],[TOTAL DESEMBOLSADO]]/Tabla24[[#This Row],[VALOR TOTAL]]</f>
        <v>0</v>
      </c>
      <c r="V19" s="4" t="s">
        <v>234</v>
      </c>
      <c r="W19" s="12"/>
      <c r="X19" s="148" t="s">
        <v>1660</v>
      </c>
    </row>
    <row r="20" spans="1:24" ht="90">
      <c r="A20" s="153" t="s">
        <v>1661</v>
      </c>
      <c r="B20" s="154" t="s">
        <v>1519</v>
      </c>
      <c r="C20" s="156" t="s">
        <v>1600</v>
      </c>
      <c r="D20" s="246">
        <v>1017181927</v>
      </c>
      <c r="E20" s="177" t="s">
        <v>906</v>
      </c>
      <c r="F20" s="177" t="s">
        <v>900</v>
      </c>
      <c r="G20" s="157" t="s">
        <v>1662</v>
      </c>
      <c r="H20" s="158" t="s">
        <v>185</v>
      </c>
      <c r="I20" s="154" t="s">
        <v>1663</v>
      </c>
      <c r="J20" s="156">
        <v>2917</v>
      </c>
      <c r="K20" s="156">
        <v>71138</v>
      </c>
      <c r="L20" s="159" t="s">
        <v>1664</v>
      </c>
      <c r="M20" s="159" t="s">
        <v>1665</v>
      </c>
      <c r="N20" s="159" t="s">
        <v>185</v>
      </c>
      <c r="O20" s="160">
        <v>42962613</v>
      </c>
      <c r="P20" s="140" t="s">
        <v>185</v>
      </c>
      <c r="Q20" s="134">
        <v>0</v>
      </c>
      <c r="R20" s="160">
        <f>SUM(Tabla24[[#This Row],[VALOR INICIAL]]+Tabla24[[#This Row],[VALOR ADICION ACUMULADO]])</f>
        <v>42962613</v>
      </c>
      <c r="S20" s="94">
        <v>6943253</v>
      </c>
      <c r="T20" s="178">
        <f>SUM(Tabla24[[#This Row],[VALOR TOTAL]]-Tabla24[[#This Row],[TOTAL DESEMBOLSADO]])</f>
        <v>36019360</v>
      </c>
      <c r="U20" s="179">
        <f>Tabla24[[#This Row],[TOTAL DESEMBOLSADO]]/Tabla24[[#This Row],[VALOR TOTAL]]</f>
        <v>0.16161151557518161</v>
      </c>
      <c r="V20" s="4" t="s">
        <v>234</v>
      </c>
      <c r="W20" s="12"/>
      <c r="X20" s="181" t="s">
        <v>1666</v>
      </c>
    </row>
    <row r="21" spans="1:24" ht="135">
      <c r="A21" s="153" t="s">
        <v>1667</v>
      </c>
      <c r="B21" s="154" t="s">
        <v>1668</v>
      </c>
      <c r="C21" s="156" t="s">
        <v>1273</v>
      </c>
      <c r="D21" s="246" t="s">
        <v>1669</v>
      </c>
      <c r="E21" s="155" t="s">
        <v>999</v>
      </c>
      <c r="F21" s="177" t="s">
        <v>900</v>
      </c>
      <c r="G21" s="157" t="s">
        <v>1654</v>
      </c>
      <c r="H21" s="158" t="s">
        <v>185</v>
      </c>
      <c r="I21" s="154" t="s">
        <v>1670</v>
      </c>
      <c r="J21" s="156">
        <v>2897</v>
      </c>
      <c r="K21" s="156">
        <v>71166</v>
      </c>
      <c r="L21" s="159" t="s">
        <v>1671</v>
      </c>
      <c r="M21" s="159" t="s">
        <v>1640</v>
      </c>
      <c r="N21" s="159" t="s">
        <v>185</v>
      </c>
      <c r="O21" s="160">
        <v>3866000</v>
      </c>
      <c r="P21" s="140" t="s">
        <v>185</v>
      </c>
      <c r="Q21" s="134">
        <v>0</v>
      </c>
      <c r="R21" s="160">
        <f>SUM(Tabla24[[#This Row],[VALOR INICIAL]]+Tabla24[[#This Row],[VALOR ADICION ACUMULADO]])</f>
        <v>3866000</v>
      </c>
      <c r="S21" s="94">
        <v>0</v>
      </c>
      <c r="T21" s="178">
        <f>SUM(Tabla24[[#This Row],[VALOR TOTAL]]-Tabla24[[#This Row],[TOTAL DESEMBOLSADO]])</f>
        <v>3866000</v>
      </c>
      <c r="U21" s="179">
        <f>Tabla24[[#This Row],[TOTAL DESEMBOLSADO]]/Tabla24[[#This Row],[VALOR TOTAL]]</f>
        <v>0</v>
      </c>
      <c r="V21" s="4" t="s">
        <v>234</v>
      </c>
      <c r="W21" s="12"/>
      <c r="X21" s="278" t="s">
        <v>1672</v>
      </c>
    </row>
    <row r="22" spans="1:24" ht="90">
      <c r="A22" s="153" t="s">
        <v>1673</v>
      </c>
      <c r="B22" s="154" t="s">
        <v>1674</v>
      </c>
      <c r="C22" s="156" t="s">
        <v>1600</v>
      </c>
      <c r="D22" s="246">
        <v>1038766098</v>
      </c>
      <c r="E22" s="177" t="s">
        <v>906</v>
      </c>
      <c r="F22" s="177" t="s">
        <v>900</v>
      </c>
      <c r="G22" s="157" t="s">
        <v>1386</v>
      </c>
      <c r="H22" s="158" t="s">
        <v>185</v>
      </c>
      <c r="I22" s="154" t="s">
        <v>1675</v>
      </c>
      <c r="J22" s="156">
        <v>2955</v>
      </c>
      <c r="K22" s="156">
        <v>71672</v>
      </c>
      <c r="L22" s="159" t="s">
        <v>1676</v>
      </c>
      <c r="M22" s="159" t="s">
        <v>1677</v>
      </c>
      <c r="N22" s="159" t="s">
        <v>185</v>
      </c>
      <c r="O22" s="160">
        <v>60750240</v>
      </c>
      <c r="P22" s="140" t="s">
        <v>185</v>
      </c>
      <c r="Q22" s="134">
        <v>0</v>
      </c>
      <c r="R22" s="160">
        <f>SUM(Tabla24[[#This Row],[VALOR INICIAL]]+Tabla24[[#This Row],[VALOR ADICION ACUMULADO]])</f>
        <v>60750240</v>
      </c>
      <c r="S22" s="94">
        <v>0</v>
      </c>
      <c r="T22" s="178">
        <f>SUM(Tabla24[[#This Row],[VALOR TOTAL]]-Tabla24[[#This Row],[TOTAL DESEMBOLSADO]])</f>
        <v>60750240</v>
      </c>
      <c r="U22" s="179">
        <f>Tabla24[[#This Row],[TOTAL DESEMBOLSADO]]/Tabla24[[#This Row],[VALOR TOTAL]]</f>
        <v>0</v>
      </c>
      <c r="V22" s="4" t="s">
        <v>234</v>
      </c>
      <c r="W22" s="12"/>
      <c r="X22" s="181" t="s">
        <v>1678</v>
      </c>
    </row>
    <row r="23" spans="1:24" ht="75">
      <c r="A23" s="153" t="s">
        <v>1679</v>
      </c>
      <c r="B23" s="154" t="s">
        <v>1680</v>
      </c>
      <c r="C23" s="156" t="s">
        <v>1273</v>
      </c>
      <c r="D23" s="246" t="s">
        <v>1681</v>
      </c>
      <c r="E23" s="177" t="s">
        <v>1682</v>
      </c>
      <c r="F23" s="177" t="s">
        <v>900</v>
      </c>
      <c r="G23" s="157" t="s">
        <v>1683</v>
      </c>
      <c r="H23" s="158" t="s">
        <v>185</v>
      </c>
      <c r="I23" s="154" t="s">
        <v>1684</v>
      </c>
      <c r="J23" s="156">
        <v>2934</v>
      </c>
      <c r="K23" s="156">
        <v>71908</v>
      </c>
      <c r="L23" s="159" t="s">
        <v>1685</v>
      </c>
      <c r="M23" s="159" t="s">
        <v>1686</v>
      </c>
      <c r="N23" s="159" t="s">
        <v>185</v>
      </c>
      <c r="O23" s="160">
        <v>186790146</v>
      </c>
      <c r="P23" s="140" t="s">
        <v>185</v>
      </c>
      <c r="Q23" s="134">
        <v>0</v>
      </c>
      <c r="R23" s="160">
        <f>SUM(Tabla24[[#This Row],[VALOR INICIAL]]+Tabla24[[#This Row],[VALOR ADICION ACUMULADO]])</f>
        <v>186790146</v>
      </c>
      <c r="S23" s="178">
        <v>45809117</v>
      </c>
      <c r="T23" s="178">
        <f>SUM(Tabla24[[#This Row],[VALOR TOTAL]]-Tabla24[[#This Row],[TOTAL DESEMBOLSADO]])</f>
        <v>140981029</v>
      </c>
      <c r="U23" s="179">
        <f>Tabla24[[#This Row],[TOTAL DESEMBOLSADO]]/Tabla24[[#This Row],[VALOR TOTAL]]</f>
        <v>0.24524375605980842</v>
      </c>
      <c r="V23" s="4" t="s">
        <v>234</v>
      </c>
      <c r="W23" s="12"/>
      <c r="X23" s="181" t="s">
        <v>1687</v>
      </c>
    </row>
    <row r="24" spans="1:24" ht="75">
      <c r="A24" s="153" t="s">
        <v>1688</v>
      </c>
      <c r="B24" s="154" t="s">
        <v>1689</v>
      </c>
      <c r="C24" s="156" t="s">
        <v>1273</v>
      </c>
      <c r="D24" s="246" t="s">
        <v>1690</v>
      </c>
      <c r="E24" s="177" t="s">
        <v>1682</v>
      </c>
      <c r="F24" s="177" t="s">
        <v>900</v>
      </c>
      <c r="G24" s="157" t="s">
        <v>1691</v>
      </c>
      <c r="H24" s="158" t="s">
        <v>185</v>
      </c>
      <c r="I24" s="154" t="s">
        <v>1692</v>
      </c>
      <c r="J24" s="156" t="s">
        <v>1693</v>
      </c>
      <c r="K24" s="156">
        <v>71964</v>
      </c>
      <c r="L24" s="159">
        <v>45508</v>
      </c>
      <c r="M24" s="159" t="s">
        <v>1636</v>
      </c>
      <c r="N24" s="159" t="s">
        <v>185</v>
      </c>
      <c r="O24" s="160">
        <v>296733333</v>
      </c>
      <c r="P24" s="140" t="s">
        <v>185</v>
      </c>
      <c r="Q24" s="134">
        <v>0</v>
      </c>
      <c r="R24" s="160">
        <f>SUM(Tabla24[[#This Row],[VALOR INICIAL]]+Tabla24[[#This Row],[VALOR ADICION ACUMULADO]])</f>
        <v>296733333</v>
      </c>
      <c r="S24" s="94">
        <v>127415540</v>
      </c>
      <c r="T24" s="178">
        <f>SUM(Tabla24[[#This Row],[VALOR TOTAL]]-Tabla24[[#This Row],[TOTAL DESEMBOLSADO]])</f>
        <v>169317793</v>
      </c>
      <c r="U24" s="179">
        <f>Tabla24[[#This Row],[TOTAL DESEMBOLSADO]]/Tabla24[[#This Row],[VALOR TOTAL]]</f>
        <v>0.42939409169781406</v>
      </c>
      <c r="V24" s="4" t="s">
        <v>234</v>
      </c>
      <c r="W24" s="12"/>
      <c r="X24" s="181" t="s">
        <v>1694</v>
      </c>
    </row>
    <row r="25" spans="1:24" ht="90">
      <c r="A25" s="153" t="s">
        <v>1695</v>
      </c>
      <c r="B25" s="154" t="s">
        <v>1049</v>
      </c>
      <c r="C25" s="156" t="s">
        <v>1600</v>
      </c>
      <c r="D25" s="246" t="s">
        <v>1696</v>
      </c>
      <c r="E25" s="177" t="s">
        <v>906</v>
      </c>
      <c r="F25" s="177" t="s">
        <v>900</v>
      </c>
      <c r="G25" s="157" t="s">
        <v>1354</v>
      </c>
      <c r="H25" s="158" t="s">
        <v>185</v>
      </c>
      <c r="I25" s="154" t="s">
        <v>1697</v>
      </c>
      <c r="J25" s="156">
        <v>2999</v>
      </c>
      <c r="K25" s="156">
        <v>72014</v>
      </c>
      <c r="L25" s="159" t="s">
        <v>1698</v>
      </c>
      <c r="M25" s="159" t="s">
        <v>1677</v>
      </c>
      <c r="N25" s="159" t="s">
        <v>185</v>
      </c>
      <c r="O25" s="160">
        <v>50490133</v>
      </c>
      <c r="P25" s="140" t="s">
        <v>185</v>
      </c>
      <c r="Q25" s="134">
        <v>0</v>
      </c>
      <c r="R25" s="160">
        <f>SUM(Tabla24[[#This Row],[VALOR INICIAL]]+Tabla24[[#This Row],[VALOR ADICION ACUMULADO]])</f>
        <v>50490133</v>
      </c>
      <c r="S25" s="178">
        <v>13069653</v>
      </c>
      <c r="T25" s="178">
        <v>37420480</v>
      </c>
      <c r="U25" s="179">
        <f>Tabla24[[#This Row],[TOTAL DESEMBOLSADO]]/Tabla24[[#This Row],[VALOR TOTAL]]</f>
        <v>0.25885558669453296</v>
      </c>
      <c r="V25" s="4" t="s">
        <v>234</v>
      </c>
      <c r="W25" s="12"/>
      <c r="X25" s="279" t="s">
        <v>1699</v>
      </c>
    </row>
    <row r="26" spans="1:24" ht="90">
      <c r="A26" s="153" t="s">
        <v>1700</v>
      </c>
      <c r="B26" s="154" t="s">
        <v>1701</v>
      </c>
      <c r="C26" s="156" t="s">
        <v>1600</v>
      </c>
      <c r="D26" s="246" t="s">
        <v>1616</v>
      </c>
      <c r="E26" s="177" t="s">
        <v>906</v>
      </c>
      <c r="F26" s="177" t="s">
        <v>900</v>
      </c>
      <c r="G26" s="157" t="s">
        <v>1354</v>
      </c>
      <c r="H26" s="158" t="s">
        <v>185</v>
      </c>
      <c r="I26" s="154" t="s">
        <v>1697</v>
      </c>
      <c r="J26" s="156">
        <v>3013</v>
      </c>
      <c r="K26" s="156">
        <v>72116</v>
      </c>
      <c r="L26" s="159">
        <v>45414</v>
      </c>
      <c r="M26" s="159">
        <v>45642</v>
      </c>
      <c r="N26" s="159" t="s">
        <v>185</v>
      </c>
      <c r="O26" s="160">
        <v>48448000</v>
      </c>
      <c r="P26" s="140" t="s">
        <v>185</v>
      </c>
      <c r="Q26" s="134">
        <v>0</v>
      </c>
      <c r="R26" s="160" t="s">
        <v>1702</v>
      </c>
      <c r="S26" s="178">
        <v>11027520</v>
      </c>
      <c r="T26" s="178">
        <v>37420480</v>
      </c>
      <c r="U26" s="179">
        <v>0.24</v>
      </c>
      <c r="V26" s="4" t="s">
        <v>234</v>
      </c>
      <c r="W26" s="12"/>
      <c r="X26" s="280" t="s">
        <v>1703</v>
      </c>
    </row>
    <row r="27" spans="1:24" ht="150">
      <c r="A27" s="90" t="s">
        <v>1704</v>
      </c>
      <c r="B27" s="272" t="s">
        <v>1705</v>
      </c>
      <c r="C27" s="3" t="s">
        <v>1600</v>
      </c>
      <c r="D27" s="142" t="s">
        <v>1706</v>
      </c>
      <c r="E27" s="177" t="s">
        <v>906</v>
      </c>
      <c r="F27" s="177" t="s">
        <v>900</v>
      </c>
      <c r="G27" s="157" t="s">
        <v>1364</v>
      </c>
      <c r="H27" s="158" t="s">
        <v>185</v>
      </c>
      <c r="I27" s="272" t="s">
        <v>1707</v>
      </c>
      <c r="J27" s="3">
        <v>3017</v>
      </c>
      <c r="K27" s="3">
        <v>72119</v>
      </c>
      <c r="L27" s="6">
        <v>45418</v>
      </c>
      <c r="M27" s="6">
        <v>45510</v>
      </c>
      <c r="N27" s="159" t="s">
        <v>185</v>
      </c>
      <c r="O27" s="273">
        <v>18583413</v>
      </c>
      <c r="P27" s="140" t="s">
        <v>185</v>
      </c>
      <c r="Q27" s="134">
        <v>0</v>
      </c>
      <c r="R27" s="160">
        <v>18583413</v>
      </c>
      <c r="S27" s="273"/>
      <c r="T27" s="90"/>
      <c r="U27" s="90"/>
      <c r="V27" s="90"/>
      <c r="W27" s="191"/>
      <c r="X27" s="272" t="s">
        <v>1708</v>
      </c>
    </row>
    <row r="28" spans="1:24" ht="75">
      <c r="A28" s="109" t="s">
        <v>1709</v>
      </c>
      <c r="B28" s="272" t="s">
        <v>1710</v>
      </c>
      <c r="C28" s="3" t="s">
        <v>1273</v>
      </c>
      <c r="D28" s="142" t="s">
        <v>1065</v>
      </c>
      <c r="E28" s="177" t="s">
        <v>906</v>
      </c>
      <c r="F28" s="177" t="s">
        <v>900</v>
      </c>
      <c r="G28" s="156" t="s">
        <v>1711</v>
      </c>
      <c r="H28" s="156" t="s">
        <v>185</v>
      </c>
      <c r="I28" s="272" t="s">
        <v>1712</v>
      </c>
      <c r="J28" s="3">
        <v>3052</v>
      </c>
      <c r="K28" s="3">
        <v>72274</v>
      </c>
      <c r="L28" s="6">
        <v>45449</v>
      </c>
      <c r="M28" s="6">
        <v>45657</v>
      </c>
      <c r="N28" s="264" t="s">
        <v>185</v>
      </c>
      <c r="O28" s="134">
        <v>23324000</v>
      </c>
      <c r="P28" s="249" t="s">
        <v>185</v>
      </c>
      <c r="Q28" s="266">
        <v>0</v>
      </c>
      <c r="R28" s="134">
        <v>23324000</v>
      </c>
      <c r="S28" s="273"/>
      <c r="T28" s="90"/>
      <c r="U28" s="90"/>
      <c r="V28" s="90"/>
      <c r="W28" s="191"/>
      <c r="X28" s="281" t="s">
        <v>1713</v>
      </c>
    </row>
    <row r="29" spans="1:24" ht="135">
      <c r="A29" s="109" t="s">
        <v>1714</v>
      </c>
      <c r="B29" s="272" t="s">
        <v>1715</v>
      </c>
      <c r="C29" s="3" t="s">
        <v>1600</v>
      </c>
      <c r="D29" s="142" t="s">
        <v>1716</v>
      </c>
      <c r="E29" s="177" t="s">
        <v>906</v>
      </c>
      <c r="F29" s="177" t="s">
        <v>900</v>
      </c>
      <c r="G29" s="157" t="s">
        <v>1717</v>
      </c>
      <c r="H29" s="158" t="s">
        <v>185</v>
      </c>
      <c r="I29" s="191" t="s">
        <v>1718</v>
      </c>
      <c r="J29" s="3">
        <v>3061</v>
      </c>
      <c r="K29" s="3">
        <v>72321</v>
      </c>
      <c r="L29" s="6">
        <v>45468</v>
      </c>
      <c r="M29" s="6">
        <v>45656</v>
      </c>
      <c r="N29" s="264" t="s">
        <v>185</v>
      </c>
      <c r="O29" s="134">
        <v>10000000</v>
      </c>
      <c r="P29" s="249" t="s">
        <v>185</v>
      </c>
      <c r="Q29" s="266">
        <v>0</v>
      </c>
      <c r="R29" s="134">
        <v>10000000</v>
      </c>
      <c r="S29" s="273"/>
      <c r="T29" s="90"/>
      <c r="U29" s="90"/>
      <c r="V29" s="90"/>
      <c r="W29" s="191"/>
      <c r="X29" s="281" t="s">
        <v>1719</v>
      </c>
    </row>
    <row r="30" spans="1:24" ht="75">
      <c r="A30" s="109" t="s">
        <v>1720</v>
      </c>
      <c r="B30" s="272" t="s">
        <v>1721</v>
      </c>
      <c r="C30" s="3" t="s">
        <v>1600</v>
      </c>
      <c r="D30" s="142" t="s">
        <v>1722</v>
      </c>
      <c r="E30" s="177" t="s">
        <v>906</v>
      </c>
      <c r="F30" s="177" t="s">
        <v>900</v>
      </c>
      <c r="G30" s="157" t="s">
        <v>1723</v>
      </c>
      <c r="H30" s="158" t="s">
        <v>185</v>
      </c>
      <c r="I30" s="272" t="s">
        <v>1724</v>
      </c>
      <c r="J30" s="3">
        <v>3067</v>
      </c>
      <c r="K30" s="3">
        <v>72372</v>
      </c>
      <c r="L30" s="6">
        <v>45475</v>
      </c>
      <c r="M30" s="6">
        <v>45656</v>
      </c>
      <c r="N30" s="264" t="s">
        <v>185</v>
      </c>
      <c r="O30" s="134">
        <v>30026653</v>
      </c>
      <c r="P30" s="249" t="s">
        <v>185</v>
      </c>
      <c r="Q30" s="266">
        <v>0</v>
      </c>
      <c r="R30" s="134">
        <v>30026653</v>
      </c>
      <c r="S30" s="273"/>
      <c r="T30" s="90"/>
      <c r="U30" s="90"/>
      <c r="V30" s="90"/>
      <c r="W30" s="191"/>
      <c r="X30" s="281" t="s">
        <v>1725</v>
      </c>
    </row>
    <row r="31" spans="1:24" ht="90">
      <c r="A31" s="109" t="s">
        <v>1726</v>
      </c>
      <c r="B31" s="272" t="s">
        <v>1727</v>
      </c>
      <c r="C31" s="3" t="s">
        <v>1600</v>
      </c>
      <c r="D31" s="142" t="s">
        <v>1728</v>
      </c>
      <c r="E31" s="177" t="s">
        <v>906</v>
      </c>
      <c r="F31" s="177" t="s">
        <v>900</v>
      </c>
      <c r="G31" s="157" t="s">
        <v>1729</v>
      </c>
      <c r="H31" s="158" t="s">
        <v>185</v>
      </c>
      <c r="I31" s="272" t="s">
        <v>1730</v>
      </c>
      <c r="J31" s="3">
        <v>3068</v>
      </c>
      <c r="K31" s="3">
        <v>72373</v>
      </c>
      <c r="L31" s="6">
        <v>45478</v>
      </c>
      <c r="M31" s="6">
        <v>45625</v>
      </c>
      <c r="N31" s="264" t="s">
        <v>185</v>
      </c>
      <c r="O31" s="134">
        <v>34815147</v>
      </c>
      <c r="P31" s="249" t="s">
        <v>185</v>
      </c>
      <c r="Q31" s="266">
        <v>0</v>
      </c>
      <c r="R31" s="134">
        <v>34815147</v>
      </c>
      <c r="S31" s="273"/>
      <c r="T31" s="90"/>
      <c r="U31" s="90"/>
      <c r="V31" s="90"/>
      <c r="W31" s="191"/>
      <c r="X31" s="281" t="s">
        <v>1731</v>
      </c>
    </row>
    <row r="32" spans="1:24" ht="60">
      <c r="A32" s="109" t="s">
        <v>1732</v>
      </c>
      <c r="B32" s="272" t="s">
        <v>1502</v>
      </c>
      <c r="C32" s="3" t="s">
        <v>1273</v>
      </c>
      <c r="D32" s="142" t="s">
        <v>1733</v>
      </c>
      <c r="E32" s="177" t="s">
        <v>906</v>
      </c>
      <c r="F32" s="177" t="s">
        <v>1734</v>
      </c>
      <c r="G32" s="157" t="s">
        <v>1735</v>
      </c>
      <c r="H32" s="158" t="s">
        <v>185</v>
      </c>
      <c r="I32" s="272" t="s">
        <v>1736</v>
      </c>
      <c r="J32" s="3">
        <v>3079</v>
      </c>
      <c r="K32" s="3">
        <v>72833</v>
      </c>
      <c r="L32" s="6">
        <v>45512</v>
      </c>
      <c r="M32" s="6">
        <v>45624</v>
      </c>
      <c r="N32" s="264" t="s">
        <v>185</v>
      </c>
      <c r="O32" s="134">
        <v>59265429</v>
      </c>
      <c r="P32" s="249" t="s">
        <v>185</v>
      </c>
      <c r="Q32" s="266">
        <v>0</v>
      </c>
      <c r="R32" s="134">
        <v>59265429</v>
      </c>
      <c r="S32" s="273"/>
      <c r="T32" s="90"/>
      <c r="U32" s="90"/>
      <c r="V32" s="90"/>
      <c r="W32" s="191"/>
      <c r="X32" s="282" t="s">
        <v>1737</v>
      </c>
    </row>
    <row r="33" spans="1:24" ht="90">
      <c r="A33" s="109" t="s">
        <v>1738</v>
      </c>
      <c r="B33" s="272" t="s">
        <v>1739</v>
      </c>
      <c r="C33" s="3" t="s">
        <v>1600</v>
      </c>
      <c r="D33" s="142" t="s">
        <v>1740</v>
      </c>
      <c r="E33" s="177" t="s">
        <v>906</v>
      </c>
      <c r="F33" s="177" t="s">
        <v>900</v>
      </c>
      <c r="G33" s="157" t="s">
        <v>1729</v>
      </c>
      <c r="H33" s="158" t="s">
        <v>185</v>
      </c>
      <c r="I33" s="272" t="s">
        <v>1741</v>
      </c>
      <c r="J33" s="3">
        <v>3099</v>
      </c>
      <c r="K33" s="3">
        <v>73038</v>
      </c>
      <c r="L33" s="6">
        <v>45525</v>
      </c>
      <c r="M33" s="6">
        <v>45625</v>
      </c>
      <c r="N33" s="264" t="s">
        <v>185</v>
      </c>
      <c r="O33" s="134">
        <v>21774667</v>
      </c>
      <c r="P33" s="249" t="s">
        <v>185</v>
      </c>
      <c r="Q33" s="266">
        <v>0</v>
      </c>
      <c r="R33" s="134">
        <v>21774667</v>
      </c>
      <c r="S33" s="273"/>
      <c r="T33" s="90"/>
      <c r="U33" s="90"/>
      <c r="V33" s="90"/>
      <c r="W33" s="191"/>
      <c r="X33" s="281" t="s">
        <v>1742</v>
      </c>
    </row>
    <row r="34" spans="1:24" ht="90">
      <c r="A34" s="109" t="s">
        <v>1743</v>
      </c>
      <c r="B34" s="272" t="s">
        <v>1744</v>
      </c>
      <c r="C34" s="3" t="s">
        <v>1600</v>
      </c>
      <c r="D34" s="142" t="s">
        <v>1745</v>
      </c>
      <c r="E34" s="177" t="s">
        <v>906</v>
      </c>
      <c r="F34" s="177" t="s">
        <v>900</v>
      </c>
      <c r="G34" s="157" t="s">
        <v>1729</v>
      </c>
      <c r="H34" s="158" t="s">
        <v>185</v>
      </c>
      <c r="I34" s="272" t="s">
        <v>1741</v>
      </c>
      <c r="J34" s="3">
        <v>3100</v>
      </c>
      <c r="K34" s="3">
        <v>73039</v>
      </c>
      <c r="L34" s="6">
        <v>45525</v>
      </c>
      <c r="M34" s="6">
        <v>45625</v>
      </c>
      <c r="N34" s="264" t="s">
        <v>185</v>
      </c>
      <c r="O34" s="134">
        <v>21774667</v>
      </c>
      <c r="P34" s="249" t="s">
        <v>185</v>
      </c>
      <c r="Q34" s="266">
        <v>0</v>
      </c>
      <c r="R34" s="134">
        <v>21774667</v>
      </c>
      <c r="S34" s="273"/>
      <c r="T34" s="90"/>
      <c r="U34" s="90"/>
      <c r="V34" s="90"/>
      <c r="W34" s="191"/>
      <c r="X34" s="281" t="s">
        <v>1746</v>
      </c>
    </row>
    <row r="35" spans="1:24" ht="90">
      <c r="A35" s="109" t="s">
        <v>1747</v>
      </c>
      <c r="B35" s="272" t="s">
        <v>1748</v>
      </c>
      <c r="C35" s="3" t="s">
        <v>1600</v>
      </c>
      <c r="D35" s="142" t="s">
        <v>1749</v>
      </c>
      <c r="E35" s="177" t="s">
        <v>906</v>
      </c>
      <c r="F35" s="177" t="s">
        <v>900</v>
      </c>
      <c r="G35" s="157" t="s">
        <v>1729</v>
      </c>
      <c r="H35" s="158" t="s">
        <v>1750</v>
      </c>
      <c r="I35" s="272" t="s">
        <v>1741</v>
      </c>
      <c r="J35" s="3">
        <v>3116</v>
      </c>
      <c r="K35" s="3">
        <v>73044</v>
      </c>
      <c r="L35" s="6">
        <v>45531</v>
      </c>
      <c r="M35" s="6">
        <v>45625</v>
      </c>
      <c r="N35" s="264" t="s">
        <v>185</v>
      </c>
      <c r="O35" s="134">
        <v>21439173</v>
      </c>
      <c r="P35" s="249" t="s">
        <v>185</v>
      </c>
      <c r="Q35" s="266">
        <v>0</v>
      </c>
      <c r="R35" s="134">
        <v>21439173</v>
      </c>
      <c r="S35" s="273"/>
      <c r="T35" s="90"/>
      <c r="U35" s="90"/>
      <c r="V35" s="90"/>
      <c r="W35" s="191"/>
      <c r="X35" s="281" t="s">
        <v>1751</v>
      </c>
    </row>
    <row r="36" spans="1:24" ht="90">
      <c r="A36" s="109" t="s">
        <v>1752</v>
      </c>
      <c r="B36" s="272" t="s">
        <v>1753</v>
      </c>
      <c r="C36" s="3" t="s">
        <v>1600</v>
      </c>
      <c r="D36" s="142" t="s">
        <v>1754</v>
      </c>
      <c r="E36" s="177" t="s">
        <v>906</v>
      </c>
      <c r="F36" s="177" t="s">
        <v>900</v>
      </c>
      <c r="G36" s="157" t="s">
        <v>1354</v>
      </c>
      <c r="H36" s="158"/>
      <c r="I36" s="272" t="s">
        <v>1741</v>
      </c>
      <c r="J36" s="3">
        <v>3116</v>
      </c>
      <c r="K36" s="3">
        <v>73045</v>
      </c>
      <c r="L36" s="6">
        <v>45531</v>
      </c>
      <c r="M36" s="6">
        <v>45625</v>
      </c>
      <c r="N36" s="264" t="s">
        <v>185</v>
      </c>
      <c r="O36" s="134">
        <v>21439173</v>
      </c>
      <c r="P36" s="249" t="s">
        <v>185</v>
      </c>
      <c r="Q36" s="266">
        <v>0</v>
      </c>
      <c r="R36" s="134">
        <v>21439173</v>
      </c>
      <c r="S36" s="273"/>
      <c r="T36" s="90"/>
      <c r="U36" s="90"/>
      <c r="V36" s="90"/>
      <c r="W36" s="191"/>
      <c r="X36" s="281" t="s">
        <v>1755</v>
      </c>
    </row>
    <row r="37" spans="1:24" ht="90">
      <c r="A37" s="109" t="s">
        <v>1756</v>
      </c>
      <c r="B37" s="272" t="s">
        <v>1757</v>
      </c>
      <c r="C37" s="3" t="s">
        <v>1600</v>
      </c>
      <c r="D37" s="142" t="s">
        <v>1758</v>
      </c>
      <c r="E37" s="177" t="s">
        <v>906</v>
      </c>
      <c r="F37" s="177" t="s">
        <v>900</v>
      </c>
      <c r="G37" s="157" t="s">
        <v>1759</v>
      </c>
      <c r="H37" s="158" t="s">
        <v>1760</v>
      </c>
      <c r="I37" s="272" t="s">
        <v>1741</v>
      </c>
      <c r="J37" s="3">
        <v>3116</v>
      </c>
      <c r="K37" s="3">
        <v>73046</v>
      </c>
      <c r="L37" s="6">
        <v>45531</v>
      </c>
      <c r="M37" s="6">
        <v>45625</v>
      </c>
      <c r="N37" s="264" t="s">
        <v>185</v>
      </c>
      <c r="O37" s="134">
        <v>21439173</v>
      </c>
      <c r="P37" s="249" t="s">
        <v>185</v>
      </c>
      <c r="Q37" s="266">
        <v>0</v>
      </c>
      <c r="R37" s="134">
        <v>21439173</v>
      </c>
      <c r="S37" s="273"/>
      <c r="T37" s="90"/>
      <c r="U37" s="90"/>
      <c r="V37" s="90"/>
      <c r="W37" s="191"/>
      <c r="X37" s="281" t="s">
        <v>1761</v>
      </c>
    </row>
    <row r="38" spans="1:24" ht="90">
      <c r="A38" s="109" t="s">
        <v>1762</v>
      </c>
      <c r="B38" s="272" t="s">
        <v>1763</v>
      </c>
      <c r="C38" s="3" t="s">
        <v>1600</v>
      </c>
      <c r="D38" s="142" t="s">
        <v>1764</v>
      </c>
      <c r="E38" s="177" t="s">
        <v>906</v>
      </c>
      <c r="F38" s="177" t="s">
        <v>900</v>
      </c>
      <c r="G38" s="156" t="s">
        <v>1759</v>
      </c>
      <c r="H38" s="156" t="s">
        <v>1760</v>
      </c>
      <c r="I38" s="272" t="s">
        <v>1741</v>
      </c>
      <c r="J38" s="3">
        <v>3122</v>
      </c>
      <c r="K38" s="3">
        <v>73049</v>
      </c>
      <c r="L38" s="6" t="s">
        <v>1765</v>
      </c>
      <c r="M38" s="6" t="s">
        <v>1645</v>
      </c>
      <c r="N38" s="264" t="s">
        <v>185</v>
      </c>
      <c r="O38" s="134" t="s">
        <v>1766</v>
      </c>
      <c r="P38" s="249" t="s">
        <v>185</v>
      </c>
      <c r="Q38" s="266">
        <v>0</v>
      </c>
      <c r="R38" s="134" t="s">
        <v>1766</v>
      </c>
      <c r="S38" s="273"/>
      <c r="T38" s="90"/>
      <c r="U38" s="90"/>
      <c r="V38" s="90"/>
      <c r="W38" s="191"/>
      <c r="X38" s="281" t="s">
        <v>1767</v>
      </c>
    </row>
    <row r="39" spans="1:24" ht="90">
      <c r="A39" s="109" t="s">
        <v>1768</v>
      </c>
      <c r="B39" s="272" t="s">
        <v>616</v>
      </c>
      <c r="C39" s="3" t="s">
        <v>1600</v>
      </c>
      <c r="D39" s="142" t="s">
        <v>1769</v>
      </c>
      <c r="E39" s="177" t="s">
        <v>906</v>
      </c>
      <c r="F39" s="177" t="s">
        <v>900</v>
      </c>
      <c r="G39" s="157" t="s">
        <v>1729</v>
      </c>
      <c r="H39" s="158" t="s">
        <v>1750</v>
      </c>
      <c r="I39" s="272" t="s">
        <v>1741</v>
      </c>
      <c r="J39" s="3">
        <v>3124</v>
      </c>
      <c r="K39" s="3">
        <v>73048</v>
      </c>
      <c r="L39" s="6" t="s">
        <v>1765</v>
      </c>
      <c r="M39" s="6" t="s">
        <v>1645</v>
      </c>
      <c r="N39" s="264" t="s">
        <v>185</v>
      </c>
      <c r="O39" s="134" t="s">
        <v>1770</v>
      </c>
      <c r="P39" s="249" t="s">
        <v>185</v>
      </c>
      <c r="Q39" s="266">
        <v>0</v>
      </c>
      <c r="R39" s="134" t="s">
        <v>1770</v>
      </c>
      <c r="S39" s="273"/>
      <c r="T39" s="90"/>
      <c r="U39" s="90"/>
      <c r="V39" s="90"/>
      <c r="W39" s="191"/>
      <c r="X39" s="281" t="s">
        <v>1771</v>
      </c>
    </row>
    <row r="40" spans="1:24" ht="90">
      <c r="A40" s="109" t="s">
        <v>1772</v>
      </c>
      <c r="B40" s="272" t="s">
        <v>1773</v>
      </c>
      <c r="C40" s="3" t="s">
        <v>1600</v>
      </c>
      <c r="D40" s="142" t="s">
        <v>1774</v>
      </c>
      <c r="E40" s="177" t="s">
        <v>906</v>
      </c>
      <c r="F40" s="177" t="s">
        <v>900</v>
      </c>
      <c r="G40" s="157" t="s">
        <v>1662</v>
      </c>
      <c r="H40" s="158"/>
      <c r="I40" s="272" t="s">
        <v>1741</v>
      </c>
      <c r="J40" s="3">
        <v>3155</v>
      </c>
      <c r="K40" s="3">
        <v>73817</v>
      </c>
      <c r="L40" s="6" t="s">
        <v>1775</v>
      </c>
      <c r="M40" s="6" t="s">
        <v>1636</v>
      </c>
      <c r="N40" s="264" t="s">
        <v>185</v>
      </c>
      <c r="O40" s="134" t="s">
        <v>1776</v>
      </c>
      <c r="P40" s="249" t="s">
        <v>185</v>
      </c>
      <c r="Q40" s="266">
        <v>0</v>
      </c>
      <c r="R40" s="134" t="s">
        <v>1776</v>
      </c>
      <c r="S40" s="273"/>
      <c r="T40" s="90"/>
      <c r="U40" s="90"/>
      <c r="V40" s="90"/>
      <c r="W40" s="191"/>
      <c r="X40" s="281" t="s">
        <v>1777</v>
      </c>
    </row>
    <row r="41" spans="1:24" ht="75">
      <c r="A41" s="109" t="s">
        <v>1778</v>
      </c>
      <c r="B41" s="272" t="s">
        <v>1514</v>
      </c>
      <c r="C41" s="3" t="s">
        <v>1600</v>
      </c>
      <c r="D41" s="142" t="s">
        <v>1779</v>
      </c>
      <c r="E41" s="177" t="s">
        <v>906</v>
      </c>
      <c r="F41" s="177" t="s">
        <v>900</v>
      </c>
      <c r="G41" s="157" t="s">
        <v>1780</v>
      </c>
      <c r="H41" s="158"/>
      <c r="I41" s="272" t="s">
        <v>1781</v>
      </c>
      <c r="J41" s="3">
        <v>3247</v>
      </c>
      <c r="K41" s="3">
        <v>74473</v>
      </c>
      <c r="L41" s="6" t="s">
        <v>1782</v>
      </c>
      <c r="M41" s="6" t="s">
        <v>1640</v>
      </c>
      <c r="N41" s="264" t="s">
        <v>185</v>
      </c>
      <c r="O41" s="134" t="s">
        <v>1783</v>
      </c>
      <c r="P41" s="249" t="s">
        <v>185</v>
      </c>
      <c r="Q41" s="266">
        <v>0</v>
      </c>
      <c r="R41" s="134" t="s">
        <v>1783</v>
      </c>
      <c r="S41" s="273"/>
      <c r="T41" s="90"/>
      <c r="U41" s="90"/>
      <c r="V41" s="90"/>
      <c r="W41" s="191"/>
      <c r="X41" s="281" t="s">
        <v>1784</v>
      </c>
    </row>
    <row r="42" spans="1:24" ht="75">
      <c r="A42" s="109" t="s">
        <v>1785</v>
      </c>
      <c r="B42" s="272" t="s">
        <v>1786</v>
      </c>
      <c r="C42" s="3" t="s">
        <v>1600</v>
      </c>
      <c r="D42" s="142" t="s">
        <v>1787</v>
      </c>
      <c r="E42" s="177" t="s">
        <v>906</v>
      </c>
      <c r="F42" s="177" t="s">
        <v>900</v>
      </c>
      <c r="G42" s="262" t="s">
        <v>1788</v>
      </c>
      <c r="H42" s="158"/>
      <c r="I42" s="272" t="s">
        <v>1789</v>
      </c>
      <c r="J42" s="3">
        <v>3248</v>
      </c>
      <c r="K42" s="3">
        <v>74474</v>
      </c>
      <c r="L42" s="6" t="s">
        <v>1782</v>
      </c>
      <c r="M42" s="6" t="s">
        <v>1636</v>
      </c>
      <c r="N42" s="264" t="s">
        <v>185</v>
      </c>
      <c r="O42" s="134" t="s">
        <v>1790</v>
      </c>
      <c r="P42" s="249" t="s">
        <v>185</v>
      </c>
      <c r="Q42" s="266">
        <v>0</v>
      </c>
      <c r="R42" s="134" t="s">
        <v>1790</v>
      </c>
      <c r="S42" s="273"/>
      <c r="T42" s="90"/>
      <c r="U42" s="90"/>
      <c r="V42" s="90"/>
      <c r="W42" s="191"/>
      <c r="X42" s="281" t="s">
        <v>1791</v>
      </c>
    </row>
    <row r="43" spans="1:24" ht="75">
      <c r="A43" s="109" t="s">
        <v>1792</v>
      </c>
      <c r="B43" s="272" t="s">
        <v>1793</v>
      </c>
      <c r="C43" s="3" t="s">
        <v>1600</v>
      </c>
      <c r="D43" s="142" t="s">
        <v>1794</v>
      </c>
      <c r="E43" s="177" t="s">
        <v>906</v>
      </c>
      <c r="F43" s="177" t="s">
        <v>900</v>
      </c>
      <c r="G43" s="157" t="s">
        <v>1780</v>
      </c>
      <c r="H43" s="158"/>
      <c r="I43" s="272" t="s">
        <v>1795</v>
      </c>
      <c r="J43" s="3">
        <v>3252</v>
      </c>
      <c r="K43" s="3">
        <v>74497</v>
      </c>
      <c r="L43" s="6" t="s">
        <v>1796</v>
      </c>
      <c r="M43" s="6" t="s">
        <v>1640</v>
      </c>
      <c r="N43" s="264" t="s">
        <v>185</v>
      </c>
      <c r="O43" s="134" t="s">
        <v>1797</v>
      </c>
      <c r="P43" s="249" t="s">
        <v>185</v>
      </c>
      <c r="Q43" s="266">
        <v>0</v>
      </c>
      <c r="R43" s="134" t="s">
        <v>1797</v>
      </c>
      <c r="S43" s="273"/>
      <c r="T43" s="90"/>
      <c r="U43" s="90"/>
      <c r="V43" s="90"/>
      <c r="W43" s="191"/>
      <c r="X43" s="281" t="s">
        <v>1798</v>
      </c>
    </row>
    <row r="44" spans="1:24" ht="75">
      <c r="A44" s="109" t="s">
        <v>1799</v>
      </c>
      <c r="B44" s="272" t="s">
        <v>1800</v>
      </c>
      <c r="C44" s="3" t="s">
        <v>1600</v>
      </c>
      <c r="D44" s="142" t="s">
        <v>1801</v>
      </c>
      <c r="E44" s="177" t="s">
        <v>906</v>
      </c>
      <c r="F44" s="177" t="s">
        <v>900</v>
      </c>
      <c r="G44" s="157" t="s">
        <v>1802</v>
      </c>
      <c r="H44" s="158"/>
      <c r="I44" s="272" t="s">
        <v>1803</v>
      </c>
      <c r="J44" s="3">
        <v>3253</v>
      </c>
      <c r="K44" s="3">
        <v>74499</v>
      </c>
      <c r="L44" s="6" t="s">
        <v>1804</v>
      </c>
      <c r="M44" s="6" t="s">
        <v>1640</v>
      </c>
      <c r="N44" s="264" t="s">
        <v>185</v>
      </c>
      <c r="O44" s="134" t="s">
        <v>1805</v>
      </c>
      <c r="P44" s="249" t="s">
        <v>185</v>
      </c>
      <c r="Q44" s="266">
        <v>0</v>
      </c>
      <c r="R44" s="134" t="s">
        <v>1805</v>
      </c>
      <c r="S44" s="273"/>
      <c r="T44" s="90"/>
      <c r="U44" s="90"/>
      <c r="V44" s="90"/>
      <c r="W44" s="191"/>
      <c r="X44" s="281" t="s">
        <v>1806</v>
      </c>
    </row>
    <row r="45" spans="1:24" ht="75">
      <c r="A45" s="109" t="s">
        <v>1807</v>
      </c>
      <c r="B45" s="272" t="s">
        <v>1808</v>
      </c>
      <c r="C45" s="3" t="s">
        <v>1273</v>
      </c>
      <c r="D45" s="142" t="s">
        <v>1809</v>
      </c>
      <c r="E45" s="177" t="s">
        <v>1810</v>
      </c>
      <c r="F45" s="177" t="s">
        <v>900</v>
      </c>
      <c r="G45" s="157" t="s">
        <v>1654</v>
      </c>
      <c r="H45" s="158"/>
      <c r="I45" s="272" t="s">
        <v>1811</v>
      </c>
      <c r="J45" s="3">
        <v>3236</v>
      </c>
      <c r="K45" s="3">
        <v>74641</v>
      </c>
      <c r="L45" s="6" t="s">
        <v>1812</v>
      </c>
      <c r="M45" s="6">
        <v>45646</v>
      </c>
      <c r="N45" s="264" t="s">
        <v>185</v>
      </c>
      <c r="O45" s="134">
        <v>19955575</v>
      </c>
      <c r="P45" s="249" t="s">
        <v>185</v>
      </c>
      <c r="Q45" s="266">
        <v>0</v>
      </c>
      <c r="R45" s="134">
        <v>19955575</v>
      </c>
      <c r="S45" s="273"/>
      <c r="T45" s="90"/>
      <c r="U45" s="90"/>
      <c r="V45" s="90"/>
      <c r="W45" s="191"/>
      <c r="X45" s="281" t="s">
        <v>1813</v>
      </c>
    </row>
    <row r="46" spans="1:24" ht="165">
      <c r="A46" s="109" t="s">
        <v>1814</v>
      </c>
      <c r="B46" s="272" t="s">
        <v>1815</v>
      </c>
      <c r="C46" s="3" t="s">
        <v>1273</v>
      </c>
      <c r="D46" s="142" t="s">
        <v>1816</v>
      </c>
      <c r="E46" s="177" t="s">
        <v>1817</v>
      </c>
      <c r="F46" s="177" t="s">
        <v>900</v>
      </c>
      <c r="G46" s="156" t="s">
        <v>1289</v>
      </c>
      <c r="H46" s="156"/>
      <c r="I46" s="272" t="s">
        <v>1818</v>
      </c>
      <c r="J46" s="3"/>
      <c r="K46" s="3"/>
      <c r="L46" s="6" t="s">
        <v>1812</v>
      </c>
      <c r="M46" s="6" t="s">
        <v>1819</v>
      </c>
      <c r="N46" s="264" t="s">
        <v>185</v>
      </c>
      <c r="O46" s="134">
        <v>0</v>
      </c>
      <c r="P46" s="140" t="s">
        <v>1820</v>
      </c>
      <c r="Q46" s="134">
        <v>0</v>
      </c>
      <c r="R46" s="134">
        <v>0</v>
      </c>
      <c r="S46" s="273"/>
      <c r="T46" s="90"/>
      <c r="U46" s="90"/>
      <c r="V46" s="90"/>
      <c r="W46" s="191"/>
      <c r="X46" s="281" t="s">
        <v>1821</v>
      </c>
    </row>
    <row r="47" spans="1:24" ht="90">
      <c r="A47" s="109" t="s">
        <v>1822</v>
      </c>
      <c r="B47" s="272" t="s">
        <v>1763</v>
      </c>
      <c r="C47" s="3" t="s">
        <v>1600</v>
      </c>
      <c r="D47" s="142" t="s">
        <v>1823</v>
      </c>
      <c r="E47" s="177" t="s">
        <v>906</v>
      </c>
      <c r="F47" s="177" t="s">
        <v>900</v>
      </c>
      <c r="G47" s="156" t="s">
        <v>1324</v>
      </c>
      <c r="H47" s="156"/>
      <c r="I47" s="272" t="s">
        <v>1741</v>
      </c>
      <c r="J47" s="3">
        <v>3267</v>
      </c>
      <c r="K47" s="3">
        <v>74644</v>
      </c>
      <c r="L47" s="6" t="s">
        <v>1824</v>
      </c>
      <c r="M47" s="6">
        <v>45986</v>
      </c>
      <c r="N47" s="264" t="s">
        <v>185</v>
      </c>
      <c r="O47" s="134">
        <v>61717813</v>
      </c>
      <c r="P47" s="249" t="s">
        <v>185</v>
      </c>
      <c r="Q47" s="266">
        <v>0</v>
      </c>
      <c r="R47" s="134">
        <v>61717813</v>
      </c>
      <c r="S47" s="273"/>
      <c r="T47" s="90"/>
      <c r="U47" s="90"/>
      <c r="V47" s="90"/>
      <c r="W47" s="191"/>
      <c r="X47" s="281" t="s">
        <v>1825</v>
      </c>
    </row>
    <row r="48" spans="1:24" ht="75">
      <c r="A48" s="109" t="s">
        <v>1826</v>
      </c>
      <c r="B48" s="272" t="s">
        <v>1827</v>
      </c>
      <c r="C48" s="3" t="s">
        <v>1600</v>
      </c>
      <c r="D48" s="142" t="s">
        <v>1828</v>
      </c>
      <c r="E48" s="177" t="s">
        <v>906</v>
      </c>
      <c r="F48" s="177" t="s">
        <v>900</v>
      </c>
      <c r="G48" s="157" t="s">
        <v>1354</v>
      </c>
      <c r="H48" s="158"/>
      <c r="I48" s="272" t="s">
        <v>1789</v>
      </c>
      <c r="J48" s="3">
        <v>3269</v>
      </c>
      <c r="K48" s="3">
        <v>74666</v>
      </c>
      <c r="L48" s="6">
        <v>45363</v>
      </c>
      <c r="M48" s="6" t="s">
        <v>1686</v>
      </c>
      <c r="N48" s="264" t="s">
        <v>185</v>
      </c>
      <c r="O48" s="134">
        <v>1903560</v>
      </c>
      <c r="P48" s="249" t="s">
        <v>185</v>
      </c>
      <c r="Q48" s="266">
        <v>0</v>
      </c>
      <c r="R48" s="134">
        <v>1903560</v>
      </c>
      <c r="S48" s="273"/>
      <c r="T48" s="90"/>
      <c r="U48" s="90"/>
      <c r="V48" s="90"/>
      <c r="W48" s="191"/>
      <c r="X48" s="281" t="s">
        <v>1829</v>
      </c>
    </row>
    <row r="49" spans="1:24" ht="75">
      <c r="A49" s="109" t="s">
        <v>1830</v>
      </c>
      <c r="B49" s="272" t="s">
        <v>971</v>
      </c>
      <c r="C49" s="3" t="s">
        <v>1600</v>
      </c>
      <c r="D49" s="142" t="s">
        <v>1831</v>
      </c>
      <c r="E49" s="177" t="s">
        <v>906</v>
      </c>
      <c r="F49" s="177" t="s">
        <v>900</v>
      </c>
      <c r="G49" s="157" t="s">
        <v>1802</v>
      </c>
      <c r="H49" s="158"/>
      <c r="I49" s="272" t="s">
        <v>1832</v>
      </c>
      <c r="J49" s="3">
        <v>3270</v>
      </c>
      <c r="K49" s="3">
        <v>74667</v>
      </c>
      <c r="L49" s="6">
        <v>45394</v>
      </c>
      <c r="M49" s="6" t="s">
        <v>1640</v>
      </c>
      <c r="N49" s="264" t="s">
        <v>185</v>
      </c>
      <c r="O49" s="134">
        <v>2888160</v>
      </c>
      <c r="P49" s="249" t="s">
        <v>185</v>
      </c>
      <c r="Q49" s="266">
        <v>0</v>
      </c>
      <c r="R49" s="134">
        <v>2888160</v>
      </c>
      <c r="S49" s="273"/>
      <c r="T49" s="90"/>
      <c r="U49" s="90"/>
      <c r="V49" s="90"/>
      <c r="W49" s="191"/>
      <c r="X49" s="281" t="s">
        <v>1833</v>
      </c>
    </row>
    <row r="50" spans="1:24" ht="75">
      <c r="A50" s="258" t="s">
        <v>1834</v>
      </c>
      <c r="B50" s="259" t="s">
        <v>658</v>
      </c>
      <c r="C50" s="195" t="s">
        <v>1273</v>
      </c>
      <c r="D50" s="260" t="s">
        <v>825</v>
      </c>
      <c r="E50" s="261" t="s">
        <v>906</v>
      </c>
      <c r="F50" s="261" t="s">
        <v>504</v>
      </c>
      <c r="G50" s="262" t="s">
        <v>1835</v>
      </c>
      <c r="H50" s="263" t="s">
        <v>185</v>
      </c>
      <c r="I50" s="259" t="s">
        <v>1836</v>
      </c>
      <c r="J50" s="195">
        <v>2997</v>
      </c>
      <c r="K50" s="195">
        <v>72005</v>
      </c>
      <c r="L50" s="264" t="s">
        <v>1837</v>
      </c>
      <c r="M50" s="264" t="s">
        <v>1838</v>
      </c>
      <c r="N50" s="264" t="s">
        <v>185</v>
      </c>
      <c r="O50" s="265">
        <v>2250000000</v>
      </c>
      <c r="P50" s="249" t="s">
        <v>185</v>
      </c>
      <c r="Q50" s="266">
        <v>0</v>
      </c>
      <c r="R50" s="267">
        <v>2250000000</v>
      </c>
      <c r="S50" s="268">
        <v>450000000</v>
      </c>
      <c r="T50" s="267">
        <f>SUM(Tabla24[[#This Row],[VALOR TOTAL]]-Tabla24[[#This Row],[TOTAL DESEMBOLSADO]])</f>
        <v>1800000000</v>
      </c>
      <c r="U50" s="269">
        <f>Tabla24[[#This Row],[TOTAL DESEMBOLSADO]]/Tabla24[[#This Row],[VALOR TOTAL]]</f>
        <v>0.2</v>
      </c>
      <c r="V50" s="270" t="s">
        <v>234</v>
      </c>
      <c r="W50" s="271"/>
      <c r="X50" s="181" t="s">
        <v>1839</v>
      </c>
    </row>
    <row r="51" spans="1:24" ht="135">
      <c r="A51" s="153" t="s">
        <v>1840</v>
      </c>
      <c r="B51" s="154" t="s">
        <v>1841</v>
      </c>
      <c r="C51" s="195" t="s">
        <v>1273</v>
      </c>
      <c r="D51" s="246" t="s">
        <v>1842</v>
      </c>
      <c r="E51" s="261" t="s">
        <v>1843</v>
      </c>
      <c r="F51" s="177" t="s">
        <v>900</v>
      </c>
      <c r="G51" s="157"/>
      <c r="H51" s="158"/>
      <c r="I51" s="154" t="s">
        <v>1844</v>
      </c>
      <c r="J51" s="156">
        <v>3257</v>
      </c>
      <c r="K51" s="156">
        <v>74848</v>
      </c>
      <c r="L51" s="159" t="s">
        <v>1845</v>
      </c>
      <c r="M51" s="159">
        <v>46015</v>
      </c>
      <c r="N51" s="264" t="s">
        <v>185</v>
      </c>
      <c r="O51" s="140" t="s">
        <v>1846</v>
      </c>
      <c r="P51" s="249" t="s">
        <v>185</v>
      </c>
      <c r="Q51" s="266">
        <v>0</v>
      </c>
      <c r="R51" s="140" t="s">
        <v>1846</v>
      </c>
      <c r="S51" s="94"/>
      <c r="T51" s="178"/>
      <c r="U51" s="179"/>
      <c r="V51" s="4"/>
      <c r="W51" s="12"/>
      <c r="X51" s="274" t="s">
        <v>1847</v>
      </c>
    </row>
    <row r="52" spans="1:24" ht="75">
      <c r="A52" s="153" t="s">
        <v>1848</v>
      </c>
      <c r="B52" s="154" t="s">
        <v>1849</v>
      </c>
      <c r="C52" s="195" t="s">
        <v>1273</v>
      </c>
      <c r="D52" s="246" t="s">
        <v>1850</v>
      </c>
      <c r="E52" s="261" t="s">
        <v>906</v>
      </c>
      <c r="F52" s="261" t="s">
        <v>1571</v>
      </c>
      <c r="G52" s="157" t="s">
        <v>1729</v>
      </c>
      <c r="H52" s="156"/>
      <c r="I52" s="154" t="s">
        <v>1851</v>
      </c>
      <c r="J52" s="156">
        <v>3050</v>
      </c>
      <c r="K52" s="156">
        <v>72618</v>
      </c>
      <c r="L52" s="159">
        <v>45542</v>
      </c>
      <c r="M52" s="159" t="s">
        <v>1852</v>
      </c>
      <c r="N52" s="264" t="s">
        <v>185</v>
      </c>
      <c r="O52" s="160">
        <v>400000000</v>
      </c>
      <c r="P52" s="249" t="s">
        <v>185</v>
      </c>
      <c r="Q52" s="134">
        <v>0</v>
      </c>
      <c r="R52" s="178">
        <v>400000000</v>
      </c>
      <c r="S52" s="94"/>
      <c r="T52" s="178"/>
      <c r="U52" s="179"/>
      <c r="V52" s="4"/>
      <c r="W52" s="12"/>
      <c r="X52" s="277" t="s">
        <v>1853</v>
      </c>
    </row>
    <row r="53" spans="1:24" ht="75">
      <c r="A53" s="153" t="s">
        <v>1854</v>
      </c>
      <c r="B53" s="154" t="s">
        <v>1855</v>
      </c>
      <c r="C53" s="195" t="s">
        <v>1273</v>
      </c>
      <c r="D53" s="246" t="s">
        <v>1856</v>
      </c>
      <c r="E53" s="261" t="s">
        <v>906</v>
      </c>
      <c r="F53" s="261" t="s">
        <v>1571</v>
      </c>
      <c r="G53" s="157" t="s">
        <v>1662</v>
      </c>
      <c r="H53" s="263" t="s">
        <v>1857</v>
      </c>
      <c r="I53" s="161" t="s">
        <v>1858</v>
      </c>
      <c r="J53" s="156">
        <v>3207</v>
      </c>
      <c r="K53" s="156">
        <v>74342</v>
      </c>
      <c r="L53" s="159" t="s">
        <v>1859</v>
      </c>
      <c r="M53" s="159" t="s">
        <v>1636</v>
      </c>
      <c r="N53" s="264" t="s">
        <v>185</v>
      </c>
      <c r="O53" s="160" t="s">
        <v>1860</v>
      </c>
      <c r="P53" s="249" t="s">
        <v>185</v>
      </c>
      <c r="Q53" s="134">
        <v>0</v>
      </c>
      <c r="R53" s="160" t="s">
        <v>1860</v>
      </c>
      <c r="S53" s="94"/>
      <c r="T53" s="178"/>
      <c r="U53" s="179"/>
      <c r="V53" s="4"/>
      <c r="W53" s="12"/>
      <c r="X53" s="148" t="s">
        <v>1861</v>
      </c>
    </row>
    <row r="54" spans="1:24">
      <c r="A54" s="153"/>
      <c r="B54" s="154"/>
      <c r="C54" s="156"/>
      <c r="D54" s="246"/>
      <c r="E54" s="177"/>
      <c r="F54" s="156"/>
      <c r="G54" s="195"/>
      <c r="H54" s="195"/>
      <c r="I54" s="162"/>
      <c r="J54" s="242"/>
      <c r="K54" s="242"/>
      <c r="L54" s="159"/>
      <c r="M54" s="159"/>
      <c r="N54" s="159"/>
      <c r="O54" s="160"/>
      <c r="P54" s="140"/>
      <c r="Q54" s="134"/>
      <c r="R54" s="178"/>
      <c r="S54" s="94"/>
      <c r="T54" s="178"/>
      <c r="U54" s="179"/>
      <c r="V54" s="4"/>
      <c r="W54" s="12"/>
      <c r="X54" s="148"/>
    </row>
    <row r="55" spans="1:24" s="188" customFormat="1">
      <c r="A55" s="153"/>
      <c r="B55" s="156"/>
      <c r="C55" s="156"/>
      <c r="D55" s="246"/>
      <c r="E55" s="177"/>
      <c r="F55" s="156"/>
      <c r="G55" s="195"/>
      <c r="H55" s="195"/>
      <c r="I55" s="186"/>
      <c r="J55" s="186"/>
      <c r="K55" s="186"/>
      <c r="L55" s="159"/>
      <c r="M55" s="159"/>
      <c r="N55" s="159"/>
      <c r="O55" s="160"/>
      <c r="P55" s="140"/>
      <c r="Q55" s="134"/>
      <c r="R55" s="178"/>
      <c r="S55" s="94"/>
      <c r="T55" s="178"/>
      <c r="U55" s="179"/>
      <c r="V55" s="4"/>
      <c r="W55" s="12"/>
      <c r="X55" s="148"/>
    </row>
    <row r="56" spans="1:24">
      <c r="A56" s="153"/>
      <c r="B56" s="154"/>
      <c r="C56" s="156"/>
      <c r="D56" s="246"/>
      <c r="E56" s="177"/>
      <c r="F56" s="156"/>
      <c r="G56" s="156"/>
      <c r="H56" s="195"/>
      <c r="I56" s="162"/>
      <c r="J56" s="242"/>
      <c r="K56" s="242"/>
      <c r="L56" s="159"/>
      <c r="M56" s="159"/>
      <c r="N56" s="159"/>
      <c r="O56" s="160"/>
      <c r="P56" s="140"/>
      <c r="Q56" s="134"/>
      <c r="R56" s="178"/>
      <c r="S56" s="94"/>
      <c r="T56" s="178"/>
      <c r="U56" s="179"/>
      <c r="V56" s="4"/>
      <c r="W56" s="12"/>
      <c r="X56" s="148"/>
    </row>
    <row r="57" spans="1:24">
      <c r="A57" s="153"/>
      <c r="B57" s="154"/>
      <c r="C57" s="156"/>
      <c r="D57" s="246"/>
      <c r="E57" s="177"/>
      <c r="F57" s="156"/>
      <c r="G57" s="156"/>
      <c r="H57" s="195"/>
      <c r="I57" s="162"/>
      <c r="J57" s="242"/>
      <c r="K57" s="242"/>
      <c r="L57" s="159"/>
      <c r="M57" s="159"/>
      <c r="N57" s="159"/>
      <c r="O57" s="160"/>
      <c r="P57" s="140"/>
      <c r="Q57" s="134"/>
      <c r="R57" s="178"/>
      <c r="S57" s="94"/>
      <c r="T57" s="178"/>
      <c r="U57" s="179"/>
      <c r="V57" s="4"/>
      <c r="W57" s="12"/>
      <c r="X57" s="148"/>
    </row>
    <row r="58" spans="1:24">
      <c r="A58" s="153"/>
      <c r="B58" s="154"/>
      <c r="C58" s="156"/>
      <c r="D58" s="246"/>
      <c r="E58" s="177"/>
      <c r="F58" s="156"/>
      <c r="G58" s="156"/>
      <c r="H58" s="195"/>
      <c r="I58" s="162"/>
      <c r="J58" s="242"/>
      <c r="K58" s="242"/>
      <c r="L58" s="159"/>
      <c r="M58" s="159"/>
      <c r="N58" s="159"/>
      <c r="O58" s="160"/>
      <c r="P58" s="140"/>
      <c r="Q58" s="134"/>
      <c r="R58" s="178"/>
      <c r="S58" s="94"/>
      <c r="T58" s="178"/>
      <c r="U58" s="179"/>
      <c r="V58" s="4"/>
      <c r="W58" s="12"/>
      <c r="X58" s="148"/>
    </row>
    <row r="59" spans="1:24">
      <c r="A59" s="153"/>
      <c r="B59" s="154"/>
      <c r="C59" s="156"/>
      <c r="D59" s="246"/>
      <c r="E59" s="177"/>
      <c r="F59" s="156"/>
      <c r="G59" s="195"/>
      <c r="H59" s="195"/>
      <c r="I59" s="162"/>
      <c r="J59" s="242"/>
      <c r="K59" s="242"/>
      <c r="L59" s="159"/>
      <c r="M59" s="159"/>
      <c r="N59" s="159"/>
      <c r="O59" s="160"/>
      <c r="P59" s="140"/>
      <c r="Q59" s="134"/>
      <c r="R59" s="178"/>
      <c r="S59" s="94"/>
      <c r="T59" s="178"/>
      <c r="U59" s="179"/>
      <c r="V59" s="4"/>
      <c r="W59" s="12"/>
      <c r="X59" s="148"/>
    </row>
    <row r="60" spans="1:24">
      <c r="A60" s="153"/>
      <c r="B60" s="154"/>
      <c r="C60" s="156"/>
      <c r="D60" s="246"/>
      <c r="E60" s="177"/>
      <c r="F60" s="156"/>
      <c r="G60" s="195"/>
      <c r="H60" s="195"/>
      <c r="I60" s="162"/>
      <c r="J60" s="242"/>
      <c r="K60" s="242"/>
      <c r="L60" s="159"/>
      <c r="M60" s="159"/>
      <c r="N60" s="159"/>
      <c r="O60" s="160"/>
      <c r="P60" s="140"/>
      <c r="Q60" s="134"/>
      <c r="R60" s="178"/>
      <c r="S60" s="94"/>
      <c r="T60" s="178"/>
      <c r="U60" s="179"/>
      <c r="V60" s="4"/>
      <c r="W60" s="12"/>
      <c r="X60" s="148"/>
    </row>
    <row r="61" spans="1:24">
      <c r="A61" s="153"/>
      <c r="B61" s="154"/>
      <c r="C61" s="156"/>
      <c r="D61" s="246"/>
      <c r="E61" s="177"/>
      <c r="F61" s="156"/>
      <c r="G61" s="195"/>
      <c r="H61" s="195"/>
      <c r="I61" s="162"/>
      <c r="J61" s="242"/>
      <c r="K61" s="242"/>
      <c r="L61" s="159"/>
      <c r="M61" s="159"/>
      <c r="N61" s="159"/>
      <c r="O61" s="160"/>
      <c r="P61" s="140"/>
      <c r="Q61" s="134"/>
      <c r="R61" s="178"/>
      <c r="S61" s="94"/>
      <c r="T61" s="178"/>
      <c r="U61" s="179"/>
      <c r="V61" s="4"/>
      <c r="W61" s="12"/>
      <c r="X61" s="148"/>
    </row>
    <row r="62" spans="1:24">
      <c r="A62" s="153"/>
      <c r="B62" s="154"/>
      <c r="C62" s="156"/>
      <c r="D62" s="246"/>
      <c r="E62" s="177"/>
      <c r="F62" s="156"/>
      <c r="G62" s="196"/>
      <c r="H62" s="154"/>
      <c r="I62" s="161"/>
      <c r="J62" s="241"/>
      <c r="K62" s="241"/>
      <c r="L62" s="159"/>
      <c r="M62" s="159"/>
      <c r="N62" s="159"/>
      <c r="O62" s="160"/>
      <c r="P62" s="140"/>
      <c r="Q62" s="134"/>
      <c r="R62" s="178"/>
      <c r="S62" s="94"/>
      <c r="T62" s="178"/>
      <c r="U62" s="179"/>
      <c r="V62" s="4"/>
      <c r="W62" s="12"/>
      <c r="X62" s="148"/>
    </row>
    <row r="63" spans="1:24">
      <c r="A63" s="153"/>
      <c r="B63" s="154"/>
      <c r="C63" s="156"/>
      <c r="D63" s="246"/>
      <c r="E63" s="177"/>
      <c r="F63" s="156"/>
      <c r="G63" s="156"/>
      <c r="H63" s="156"/>
      <c r="I63" s="161"/>
      <c r="J63" s="241"/>
      <c r="K63" s="241"/>
      <c r="L63" s="159"/>
      <c r="M63" s="159"/>
      <c r="N63" s="159"/>
      <c r="O63" s="160"/>
      <c r="P63" s="140"/>
      <c r="Q63" s="134"/>
      <c r="R63" s="178"/>
      <c r="S63" s="94"/>
      <c r="T63" s="178"/>
      <c r="U63" s="179"/>
      <c r="V63" s="4"/>
      <c r="W63" s="12"/>
      <c r="X63" s="148"/>
    </row>
    <row r="64" spans="1:24">
      <c r="A64" s="153"/>
      <c r="B64" s="154"/>
      <c r="C64" s="156"/>
      <c r="D64" s="246"/>
      <c r="E64" s="177"/>
      <c r="F64" s="156"/>
      <c r="G64" s="156"/>
      <c r="H64" s="156"/>
      <c r="I64" s="161"/>
      <c r="J64" s="208"/>
      <c r="K64" s="208"/>
      <c r="L64" s="159"/>
      <c r="M64" s="159"/>
      <c r="N64" s="159"/>
      <c r="O64" s="160"/>
      <c r="P64" s="140"/>
      <c r="Q64" s="134"/>
      <c r="R64" s="178"/>
      <c r="S64" s="94"/>
      <c r="T64" s="178"/>
      <c r="U64" s="179"/>
      <c r="V64" s="4"/>
      <c r="W64" s="12"/>
      <c r="X64" s="148"/>
    </row>
    <row r="65" spans="1:24">
      <c r="A65" s="153"/>
      <c r="B65" s="154"/>
      <c r="C65" s="156"/>
      <c r="D65" s="246"/>
      <c r="E65" s="177"/>
      <c r="F65" s="156"/>
      <c r="G65" s="156"/>
      <c r="H65" s="156"/>
      <c r="I65" s="161"/>
      <c r="J65" s="241"/>
      <c r="K65" s="241"/>
      <c r="L65" s="159"/>
      <c r="M65" s="159"/>
      <c r="N65" s="159"/>
      <c r="O65" s="160"/>
      <c r="P65" s="140"/>
      <c r="Q65" s="134"/>
      <c r="R65" s="178"/>
      <c r="S65" s="94"/>
      <c r="T65" s="178"/>
      <c r="U65" s="179"/>
      <c r="V65" s="4"/>
      <c r="W65" s="12"/>
      <c r="X65" s="148"/>
    </row>
    <row r="66" spans="1:24">
      <c r="A66" s="153"/>
      <c r="B66" s="154"/>
      <c r="C66" s="156"/>
      <c r="D66" s="246"/>
      <c r="E66" s="177"/>
      <c r="F66" s="156"/>
      <c r="G66" s="156"/>
      <c r="H66" s="156"/>
      <c r="I66" s="161"/>
      <c r="J66" s="242"/>
      <c r="K66" s="242"/>
      <c r="L66" s="159"/>
      <c r="M66" s="159"/>
      <c r="N66" s="159"/>
      <c r="O66" s="160"/>
      <c r="P66" s="140"/>
      <c r="Q66" s="134"/>
      <c r="R66" s="178"/>
      <c r="S66" s="94"/>
      <c r="T66" s="178"/>
      <c r="U66" s="179"/>
      <c r="V66" s="4"/>
      <c r="W66" s="12"/>
      <c r="X66" s="148"/>
    </row>
    <row r="67" spans="1:24">
      <c r="A67" s="153"/>
      <c r="B67" s="154"/>
      <c r="C67" s="156"/>
      <c r="D67" s="246"/>
      <c r="E67" s="177"/>
      <c r="F67" s="156"/>
      <c r="G67" s="156"/>
      <c r="H67" s="156"/>
      <c r="I67" s="163"/>
      <c r="J67" s="241"/>
      <c r="K67" s="241"/>
      <c r="L67" s="159"/>
      <c r="M67" s="159"/>
      <c r="N67" s="159"/>
      <c r="O67" s="160"/>
      <c r="P67" s="140"/>
      <c r="Q67" s="134"/>
      <c r="R67" s="178"/>
      <c r="S67" s="197"/>
      <c r="T67" s="178"/>
      <c r="U67" s="179"/>
      <c r="V67" s="4"/>
      <c r="W67" s="12"/>
      <c r="X67" s="148"/>
    </row>
    <row r="68" spans="1:24">
      <c r="A68" s="153"/>
      <c r="B68" s="154"/>
      <c r="C68" s="156"/>
      <c r="D68" s="246"/>
      <c r="E68" s="177"/>
      <c r="F68" s="156"/>
      <c r="G68" s="156"/>
      <c r="H68" s="156"/>
      <c r="I68" s="163"/>
      <c r="J68" s="241"/>
      <c r="K68" s="241"/>
      <c r="L68" s="159"/>
      <c r="M68" s="159"/>
      <c r="N68" s="159"/>
      <c r="O68" s="160"/>
      <c r="P68" s="140"/>
      <c r="Q68" s="134"/>
      <c r="R68" s="178"/>
      <c r="S68" s="94"/>
      <c r="T68" s="178"/>
      <c r="U68" s="179"/>
      <c r="V68" s="4"/>
      <c r="W68" s="12"/>
      <c r="X68" s="148"/>
    </row>
    <row r="69" spans="1:24">
      <c r="A69" s="153"/>
      <c r="B69" s="154"/>
      <c r="C69" s="156"/>
      <c r="D69" s="246"/>
      <c r="E69" s="177"/>
      <c r="F69" s="156"/>
      <c r="G69" s="156"/>
      <c r="H69" s="156"/>
      <c r="I69" s="163"/>
      <c r="J69" s="241"/>
      <c r="K69" s="241"/>
      <c r="L69" s="159"/>
      <c r="M69" s="159"/>
      <c r="N69" s="159"/>
      <c r="O69" s="160"/>
      <c r="P69" s="140"/>
      <c r="Q69" s="134"/>
      <c r="R69" s="178"/>
      <c r="S69" s="94"/>
      <c r="T69" s="178"/>
      <c r="U69" s="179"/>
      <c r="V69" s="4"/>
      <c r="W69" s="12"/>
      <c r="X69" s="148"/>
    </row>
    <row r="70" spans="1:24">
      <c r="A70" s="153"/>
      <c r="B70" s="154"/>
      <c r="C70" s="156"/>
      <c r="D70" s="246"/>
      <c r="E70" s="177"/>
      <c r="F70" s="156"/>
      <c r="G70" s="156"/>
      <c r="H70" s="156"/>
      <c r="I70" s="161"/>
      <c r="J70" s="241"/>
      <c r="K70" s="241"/>
      <c r="L70" s="159"/>
      <c r="M70" s="159"/>
      <c r="N70" s="159"/>
      <c r="O70" s="160"/>
      <c r="P70" s="140"/>
      <c r="Q70" s="134"/>
      <c r="R70" s="178"/>
      <c r="S70" s="94"/>
      <c r="T70" s="178"/>
      <c r="U70" s="179"/>
      <c r="V70" s="4"/>
      <c r="W70" s="12"/>
      <c r="X70" s="148"/>
    </row>
    <row r="71" spans="1:24">
      <c r="A71" s="153"/>
      <c r="B71" s="154"/>
      <c r="C71" s="156"/>
      <c r="D71" s="246"/>
      <c r="E71" s="177"/>
      <c r="F71" s="156"/>
      <c r="G71" s="156"/>
      <c r="H71" s="156"/>
      <c r="I71" s="161"/>
      <c r="J71" s="241"/>
      <c r="K71" s="241"/>
      <c r="L71" s="159"/>
      <c r="M71" s="159"/>
      <c r="N71" s="159"/>
      <c r="O71" s="160"/>
      <c r="P71" s="140"/>
      <c r="Q71" s="134"/>
      <c r="R71" s="178"/>
      <c r="S71" s="94"/>
      <c r="T71" s="178"/>
      <c r="U71" s="179"/>
      <c r="V71" s="4"/>
      <c r="W71" s="12"/>
      <c r="X71" s="148"/>
    </row>
    <row r="72" spans="1:24">
      <c r="A72" s="153"/>
      <c r="B72" s="154"/>
      <c r="C72" s="156"/>
      <c r="D72" s="246"/>
      <c r="E72" s="177"/>
      <c r="F72" s="156"/>
      <c r="G72" s="156"/>
      <c r="H72" s="156"/>
      <c r="I72" s="161"/>
      <c r="J72" s="241"/>
      <c r="K72" s="241"/>
      <c r="L72" s="159"/>
      <c r="M72" s="159"/>
      <c r="N72" s="159"/>
      <c r="O72" s="160"/>
      <c r="P72" s="140"/>
      <c r="Q72" s="134"/>
      <c r="R72" s="178"/>
      <c r="S72" s="94"/>
      <c r="T72" s="178"/>
      <c r="U72" s="179"/>
      <c r="V72" s="4"/>
      <c r="W72" s="12"/>
      <c r="X72" s="148"/>
    </row>
    <row r="73" spans="1:24">
      <c r="A73" s="153"/>
      <c r="B73" s="154"/>
      <c r="C73" s="156"/>
      <c r="D73" s="246"/>
      <c r="E73" s="177"/>
      <c r="F73" s="156"/>
      <c r="G73" s="156"/>
      <c r="H73" s="156"/>
      <c r="I73" s="161"/>
      <c r="J73" s="241"/>
      <c r="K73" s="241"/>
      <c r="L73" s="159"/>
      <c r="M73" s="159"/>
      <c r="N73" s="159"/>
      <c r="O73" s="160"/>
      <c r="P73" s="140"/>
      <c r="Q73" s="134"/>
      <c r="R73" s="178"/>
      <c r="S73" s="94"/>
      <c r="T73" s="178"/>
      <c r="U73" s="179"/>
      <c r="V73" s="4"/>
      <c r="W73" s="12"/>
      <c r="X73" s="148"/>
    </row>
    <row r="74" spans="1:24">
      <c r="A74" s="153"/>
      <c r="B74" s="154"/>
      <c r="C74" s="156"/>
      <c r="D74" s="246"/>
      <c r="E74" s="177"/>
      <c r="F74" s="156"/>
      <c r="G74" s="156"/>
      <c r="H74" s="156"/>
      <c r="I74" s="161"/>
      <c r="J74" s="241"/>
      <c r="K74" s="241"/>
      <c r="L74" s="159"/>
      <c r="M74" s="159"/>
      <c r="N74" s="159"/>
      <c r="O74" s="160"/>
      <c r="P74" s="140"/>
      <c r="Q74" s="134"/>
      <c r="R74" s="178"/>
      <c r="S74" s="94"/>
      <c r="T74" s="178"/>
      <c r="U74" s="179"/>
      <c r="V74" s="4"/>
      <c r="W74" s="12"/>
      <c r="X74" s="148"/>
    </row>
    <row r="75" spans="1:24" s="185" customFormat="1">
      <c r="A75" s="153"/>
      <c r="B75" s="154"/>
      <c r="C75" s="156"/>
      <c r="D75" s="246"/>
      <c r="E75" s="177"/>
      <c r="F75" s="156"/>
      <c r="G75" s="156"/>
      <c r="H75" s="156"/>
      <c r="I75" s="182"/>
      <c r="J75" s="208"/>
      <c r="K75" s="208"/>
      <c r="L75" s="159"/>
      <c r="M75" s="159"/>
      <c r="N75" s="159"/>
      <c r="O75" s="160"/>
      <c r="P75" s="140"/>
      <c r="Q75" s="134"/>
      <c r="R75" s="178"/>
      <c r="S75" s="94"/>
      <c r="T75" s="178"/>
      <c r="U75" s="179"/>
      <c r="V75" s="4"/>
      <c r="W75" s="12"/>
      <c r="X75" s="148"/>
    </row>
    <row r="76" spans="1:24">
      <c r="A76" s="153"/>
      <c r="B76" s="154"/>
      <c r="C76" s="156"/>
      <c r="D76" s="246"/>
      <c r="E76" s="177"/>
      <c r="F76" s="156"/>
      <c r="G76" s="156"/>
      <c r="H76" s="156"/>
      <c r="I76" s="182"/>
      <c r="J76" s="208"/>
      <c r="K76" s="208"/>
      <c r="L76" s="159"/>
      <c r="M76" s="159"/>
      <c r="N76" s="159"/>
      <c r="O76" s="160"/>
      <c r="P76" s="140"/>
      <c r="Q76" s="134"/>
      <c r="R76" s="178"/>
      <c r="S76" s="94"/>
      <c r="T76" s="178"/>
      <c r="U76" s="179"/>
      <c r="V76" s="4"/>
      <c r="W76" s="12"/>
      <c r="X76" s="148"/>
    </row>
    <row r="77" spans="1:24">
      <c r="A77" s="153"/>
      <c r="B77" s="154"/>
      <c r="C77" s="156"/>
      <c r="D77" s="246"/>
      <c r="E77" s="177"/>
      <c r="F77" s="156"/>
      <c r="G77" s="156"/>
      <c r="H77" s="156"/>
      <c r="I77" s="161"/>
      <c r="J77" s="241"/>
      <c r="K77" s="241"/>
      <c r="L77" s="159"/>
      <c r="M77" s="159"/>
      <c r="N77" s="159"/>
      <c r="O77" s="160"/>
      <c r="P77" s="140"/>
      <c r="Q77" s="134"/>
      <c r="R77" s="178"/>
      <c r="S77" s="94"/>
      <c r="T77" s="178"/>
      <c r="U77" s="179"/>
      <c r="V77" s="4"/>
      <c r="W77" s="12"/>
      <c r="X77" s="148"/>
    </row>
    <row r="78" spans="1:24" s="185" customFormat="1">
      <c r="A78" s="153"/>
      <c r="B78" s="154"/>
      <c r="C78" s="156"/>
      <c r="D78" s="246"/>
      <c r="E78" s="177"/>
      <c r="F78" s="156"/>
      <c r="G78" s="156"/>
      <c r="H78" s="156"/>
      <c r="I78" s="189"/>
      <c r="J78" s="208"/>
      <c r="K78" s="208"/>
      <c r="L78" s="159"/>
      <c r="M78" s="159"/>
      <c r="N78" s="159"/>
      <c r="O78" s="160"/>
      <c r="P78" s="140"/>
      <c r="Q78" s="134"/>
      <c r="R78" s="178"/>
      <c r="S78" s="94"/>
      <c r="T78" s="178"/>
      <c r="U78" s="179"/>
      <c r="V78" s="4"/>
      <c r="W78" s="12"/>
      <c r="X78" s="148"/>
    </row>
    <row r="79" spans="1:24">
      <c r="A79" s="153"/>
      <c r="B79" s="154"/>
      <c r="C79" s="156"/>
      <c r="D79" s="246"/>
      <c r="E79" s="177"/>
      <c r="F79" s="156"/>
      <c r="G79" s="156"/>
      <c r="H79" s="156"/>
      <c r="I79" s="165"/>
      <c r="J79" s="241"/>
      <c r="K79" s="241"/>
      <c r="L79" s="159"/>
      <c r="M79" s="159"/>
      <c r="N79" s="159"/>
      <c r="O79" s="160"/>
      <c r="P79" s="140"/>
      <c r="Q79" s="134"/>
      <c r="R79" s="178"/>
      <c r="S79" s="94"/>
      <c r="T79" s="178"/>
      <c r="U79" s="179"/>
      <c r="V79" s="4"/>
      <c r="W79" s="12"/>
      <c r="X79" s="148"/>
    </row>
    <row r="80" spans="1:24">
      <c r="A80" s="153"/>
      <c r="B80" s="154"/>
      <c r="C80" s="156"/>
      <c r="D80" s="246"/>
      <c r="E80" s="177"/>
      <c r="F80" s="198"/>
      <c r="G80" s="156"/>
      <c r="H80" s="156"/>
      <c r="I80" s="163"/>
      <c r="J80" s="241"/>
      <c r="K80" s="241"/>
      <c r="L80" s="159"/>
      <c r="M80" s="159"/>
      <c r="N80" s="159"/>
      <c r="O80" s="160"/>
      <c r="P80" s="140"/>
      <c r="Q80" s="134"/>
      <c r="R80" s="178"/>
      <c r="S80" s="94"/>
      <c r="T80" s="178"/>
      <c r="U80" s="179"/>
      <c r="V80" s="4"/>
      <c r="W80" s="12"/>
      <c r="X80" s="148"/>
    </row>
    <row r="81" spans="1:24">
      <c r="A81" s="153"/>
      <c r="B81" s="154"/>
      <c r="C81" s="156"/>
      <c r="D81" s="246"/>
      <c r="E81" s="177"/>
      <c r="F81" s="198"/>
      <c r="G81" s="156"/>
      <c r="H81" s="156"/>
      <c r="I81" s="163"/>
      <c r="J81" s="241"/>
      <c r="K81" s="241"/>
      <c r="L81" s="159"/>
      <c r="M81" s="159"/>
      <c r="N81" s="159"/>
      <c r="O81" s="160"/>
      <c r="P81" s="140"/>
      <c r="Q81" s="134"/>
      <c r="R81" s="160"/>
      <c r="S81" s="94"/>
      <c r="T81" s="178"/>
      <c r="U81" s="179"/>
      <c r="V81" s="4"/>
      <c r="W81" s="12"/>
      <c r="X81" s="148"/>
    </row>
    <row r="82" spans="1:24">
      <c r="A82" s="199"/>
      <c r="B82" s="200"/>
      <c r="C82" s="202"/>
      <c r="D82" s="247"/>
      <c r="E82" s="201"/>
      <c r="F82" s="202"/>
      <c r="G82" s="202"/>
      <c r="H82" s="202"/>
      <c r="I82" s="203"/>
      <c r="J82" s="156"/>
      <c r="K82" s="156"/>
      <c r="L82" s="159"/>
      <c r="M82" s="159"/>
      <c r="N82" s="159"/>
      <c r="O82" s="160"/>
      <c r="P82" s="140"/>
      <c r="Q82" s="134"/>
      <c r="R82" s="178"/>
      <c r="S82" s="94"/>
      <c r="T82" s="178"/>
      <c r="U82" s="179"/>
      <c r="V82" s="4"/>
      <c r="W82" s="12"/>
      <c r="X82" s="181"/>
    </row>
    <row r="83" spans="1:24">
      <c r="A83" s="204"/>
      <c r="B83" s="205"/>
      <c r="C83" s="204"/>
      <c r="D83" s="248"/>
      <c r="E83" s="206"/>
      <c r="F83" s="204"/>
      <c r="G83" s="202"/>
      <c r="H83" s="204"/>
      <c r="I83" s="207"/>
      <c r="J83" s="4"/>
      <c r="K83" s="4"/>
      <c r="L83" s="159"/>
      <c r="M83" s="159"/>
      <c r="N83" s="159"/>
      <c r="O83" s="160"/>
      <c r="P83" s="140"/>
      <c r="Q83" s="134"/>
      <c r="R83" s="178"/>
      <c r="S83" s="94"/>
      <c r="T83" s="178"/>
      <c r="U83" s="179"/>
      <c r="V83" s="4"/>
      <c r="W83" s="12"/>
      <c r="X83" s="114"/>
    </row>
    <row r="84" spans="1:24">
      <c r="A84" s="127"/>
      <c r="B84" s="128"/>
      <c r="C84" s="128"/>
      <c r="D84" s="249"/>
      <c r="E84" s="128"/>
      <c r="F84" s="128"/>
      <c r="G84" s="128"/>
      <c r="H84" s="128"/>
      <c r="I84" s="128"/>
      <c r="J84" s="128"/>
      <c r="K84" s="128"/>
      <c r="L84" s="6"/>
      <c r="M84" s="6"/>
      <c r="N84" s="6"/>
      <c r="O84" s="194"/>
      <c r="P84" s="140"/>
      <c r="Q84" s="134"/>
      <c r="R84" s="3"/>
      <c r="S84" s="94"/>
      <c r="T84" s="3"/>
      <c r="U84" s="3"/>
      <c r="V84" s="3"/>
      <c r="W84" s="12"/>
      <c r="X84" s="114"/>
    </row>
    <row r="85" spans="1:24">
      <c r="A85" s="106"/>
      <c r="B85" s="3"/>
      <c r="C85" s="3"/>
      <c r="D85" s="140"/>
      <c r="E85" s="3"/>
      <c r="F85" s="3"/>
      <c r="G85" s="3"/>
      <c r="H85" s="3"/>
      <c r="I85" s="3"/>
      <c r="J85" s="3"/>
      <c r="K85" s="3"/>
      <c r="L85" s="6"/>
      <c r="M85" s="6"/>
      <c r="N85" s="6"/>
      <c r="O85" s="194"/>
      <c r="P85" s="140"/>
      <c r="Q85" s="134"/>
      <c r="R85" s="3"/>
      <c r="S85" s="94"/>
      <c r="T85" s="3"/>
      <c r="U85" s="3"/>
      <c r="V85" s="3"/>
      <c r="W85" s="12"/>
      <c r="X85" s="114"/>
    </row>
    <row r="86" spans="1:24">
      <c r="A86" s="106"/>
      <c r="B86" s="3"/>
      <c r="C86" s="3"/>
      <c r="D86" s="140"/>
      <c r="E86" s="3"/>
      <c r="F86" s="3"/>
      <c r="G86" s="3"/>
      <c r="H86" s="3"/>
      <c r="I86" s="3"/>
      <c r="J86" s="3"/>
      <c r="K86" s="3"/>
      <c r="L86" s="6"/>
      <c r="M86" s="6"/>
      <c r="N86" s="6"/>
      <c r="O86" s="194"/>
      <c r="P86" s="140"/>
      <c r="Q86" s="134"/>
      <c r="R86" s="3"/>
      <c r="S86" s="94"/>
      <c r="T86" s="3"/>
      <c r="U86" s="3"/>
      <c r="V86" s="3"/>
      <c r="W86" s="12"/>
      <c r="X86" s="114"/>
    </row>
    <row r="87" spans="1:24">
      <c r="A87" s="106"/>
      <c r="B87" s="3"/>
      <c r="C87" s="3"/>
      <c r="D87" s="140"/>
      <c r="E87" s="3"/>
      <c r="F87" s="3"/>
      <c r="G87" s="3"/>
      <c r="H87" s="3"/>
      <c r="I87" s="3"/>
      <c r="J87" s="3"/>
      <c r="K87" s="3"/>
      <c r="L87" s="6"/>
      <c r="M87" s="6"/>
      <c r="N87" s="6"/>
      <c r="O87" s="194"/>
      <c r="P87" s="140"/>
      <c r="Q87" s="134"/>
      <c r="R87" s="3"/>
      <c r="S87" s="94"/>
      <c r="T87" s="3"/>
      <c r="U87" s="3"/>
      <c r="V87" s="3"/>
      <c r="W87" s="12"/>
      <c r="X87" s="114"/>
    </row>
    <row r="88" spans="1:24">
      <c r="A88" s="106"/>
      <c r="B88" s="3"/>
      <c r="C88" s="3"/>
      <c r="D88" s="140"/>
      <c r="E88" s="3"/>
      <c r="F88" s="3"/>
      <c r="G88" s="3"/>
      <c r="H88" s="3"/>
      <c r="I88" s="3"/>
      <c r="J88" s="3"/>
      <c r="K88" s="3"/>
      <c r="L88" s="6"/>
      <c r="M88" s="6"/>
      <c r="N88" s="6"/>
      <c r="O88" s="194"/>
      <c r="P88" s="140"/>
      <c r="Q88" s="134"/>
      <c r="R88" s="3"/>
      <c r="S88" s="94"/>
      <c r="T88" s="3"/>
      <c r="U88" s="3"/>
      <c r="V88" s="3"/>
      <c r="W88" s="12"/>
      <c r="X88" s="114"/>
    </row>
    <row r="89" spans="1:24">
      <c r="A89" s="106"/>
      <c r="B89" s="3"/>
      <c r="C89" s="3"/>
      <c r="D89" s="140"/>
      <c r="E89" s="3"/>
      <c r="F89" s="3"/>
      <c r="G89" s="3"/>
      <c r="H89" s="3"/>
      <c r="I89" s="3"/>
      <c r="J89" s="3"/>
      <c r="K89" s="3"/>
      <c r="L89" s="6"/>
      <c r="M89" s="6"/>
      <c r="N89" s="6"/>
      <c r="O89" s="194"/>
      <c r="P89" s="140"/>
      <c r="Q89" s="134"/>
      <c r="R89" s="3"/>
      <c r="S89" s="94"/>
      <c r="T89" s="3"/>
      <c r="U89" s="3"/>
      <c r="V89" s="3"/>
      <c r="W89" s="12"/>
      <c r="X89" s="114"/>
    </row>
    <row r="90" spans="1:24">
      <c r="A90" s="106"/>
      <c r="B90" s="3"/>
      <c r="C90" s="3"/>
      <c r="D90" s="140"/>
      <c r="E90" s="3"/>
      <c r="F90" s="3"/>
      <c r="G90" s="3"/>
      <c r="H90" s="3"/>
      <c r="I90" s="3"/>
      <c r="J90" s="3"/>
      <c r="K90" s="3"/>
      <c r="L90" s="6"/>
      <c r="M90" s="6"/>
      <c r="N90" s="6"/>
      <c r="O90" s="194"/>
      <c r="P90" s="140"/>
      <c r="Q90" s="134"/>
      <c r="R90" s="3"/>
      <c r="S90" s="94"/>
      <c r="T90" s="3"/>
      <c r="U90" s="3"/>
      <c r="V90" s="3"/>
      <c r="W90" s="12"/>
      <c r="X90" s="114"/>
    </row>
    <row r="91" spans="1:24">
      <c r="A91" s="106"/>
      <c r="B91" s="3"/>
      <c r="C91" s="3"/>
      <c r="D91" s="140"/>
      <c r="E91" s="3"/>
      <c r="F91" s="3"/>
      <c r="G91" s="3"/>
      <c r="H91" s="3"/>
      <c r="I91" s="3"/>
      <c r="J91" s="3"/>
      <c r="K91" s="3"/>
      <c r="L91" s="6"/>
      <c r="M91" s="6"/>
      <c r="N91" s="6"/>
      <c r="O91" s="194"/>
      <c r="P91" s="140"/>
      <c r="Q91" s="134"/>
      <c r="R91" s="3"/>
      <c r="S91" s="94"/>
      <c r="T91" s="3"/>
      <c r="U91" s="3"/>
      <c r="V91" s="3"/>
      <c r="W91" s="12"/>
      <c r="X91" s="114"/>
    </row>
    <row r="92" spans="1:24">
      <c r="A92" s="106"/>
      <c r="B92" s="3"/>
      <c r="C92" s="3"/>
      <c r="D92" s="140"/>
      <c r="E92" s="3"/>
      <c r="F92" s="3"/>
      <c r="G92" s="3"/>
      <c r="H92" s="3"/>
      <c r="I92" s="3"/>
      <c r="J92" s="3"/>
      <c r="K92" s="3"/>
      <c r="L92" s="6"/>
      <c r="M92" s="6"/>
      <c r="N92" s="6"/>
      <c r="O92" s="194"/>
      <c r="P92" s="140"/>
      <c r="Q92" s="134"/>
      <c r="R92" s="3"/>
      <c r="S92" s="94"/>
      <c r="T92" s="3"/>
      <c r="U92" s="3"/>
      <c r="V92" s="3"/>
      <c r="W92" s="12"/>
      <c r="X92" s="114"/>
    </row>
    <row r="93" spans="1:24">
      <c r="A93" s="106"/>
      <c r="B93" s="3"/>
      <c r="C93" s="3"/>
      <c r="D93" s="140"/>
      <c r="E93" s="3"/>
      <c r="F93" s="3"/>
      <c r="G93" s="3"/>
      <c r="H93" s="3"/>
      <c r="I93" s="3"/>
      <c r="J93" s="3"/>
      <c r="K93" s="3"/>
      <c r="L93" s="6"/>
      <c r="M93" s="6"/>
      <c r="N93" s="6"/>
      <c r="O93" s="194"/>
      <c r="P93" s="140"/>
      <c r="Q93" s="134"/>
      <c r="R93" s="3"/>
      <c r="S93" s="94"/>
      <c r="T93" s="3"/>
      <c r="U93" s="3"/>
      <c r="V93" s="3"/>
      <c r="W93" s="12"/>
      <c r="X93" s="114"/>
    </row>
    <row r="94" spans="1:24">
      <c r="A94" s="106"/>
      <c r="B94" s="3"/>
      <c r="C94" s="3"/>
      <c r="D94" s="140"/>
      <c r="E94" s="3"/>
      <c r="F94" s="3"/>
      <c r="G94" s="3"/>
      <c r="H94" s="3"/>
      <c r="I94" s="3"/>
      <c r="J94" s="3"/>
      <c r="K94" s="3"/>
      <c r="L94" s="6"/>
      <c r="M94" s="6"/>
      <c r="N94" s="6"/>
      <c r="O94" s="194"/>
      <c r="P94" s="140"/>
      <c r="Q94" s="134"/>
      <c r="R94" s="3"/>
      <c r="S94" s="94"/>
      <c r="T94" s="3"/>
      <c r="U94" s="3"/>
      <c r="V94" s="3"/>
      <c r="W94" s="12"/>
      <c r="X94" s="114"/>
    </row>
    <row r="95" spans="1:24">
      <c r="A95" s="106"/>
      <c r="B95" s="3"/>
      <c r="C95" s="3"/>
      <c r="D95" s="140"/>
      <c r="E95" s="3"/>
      <c r="F95" s="3"/>
      <c r="G95" s="3"/>
      <c r="H95" s="3"/>
      <c r="I95" s="3"/>
      <c r="J95" s="3"/>
      <c r="K95" s="3"/>
      <c r="L95" s="6"/>
      <c r="M95" s="6"/>
      <c r="N95" s="6"/>
      <c r="O95" s="194"/>
      <c r="P95" s="140"/>
      <c r="Q95" s="134"/>
      <c r="R95" s="3"/>
      <c r="S95" s="94"/>
      <c r="T95" s="3"/>
      <c r="U95" s="3"/>
      <c r="V95" s="3"/>
      <c r="W95" s="12"/>
      <c r="X95" s="114"/>
    </row>
    <row r="96" spans="1:24">
      <c r="A96" s="106"/>
      <c r="B96" s="3"/>
      <c r="C96" s="3"/>
      <c r="D96" s="140"/>
      <c r="E96" s="3"/>
      <c r="F96" s="3"/>
      <c r="G96" s="3"/>
      <c r="H96" s="3"/>
      <c r="I96" s="3"/>
      <c r="J96" s="3"/>
      <c r="K96" s="3"/>
      <c r="L96" s="6"/>
      <c r="M96" s="6"/>
      <c r="N96" s="6"/>
      <c r="O96" s="194"/>
      <c r="P96" s="140"/>
      <c r="Q96" s="134"/>
      <c r="R96" s="3"/>
      <c r="S96" s="94"/>
      <c r="T96" s="3"/>
      <c r="U96" s="3"/>
      <c r="V96" s="3"/>
      <c r="W96" s="12"/>
      <c r="X96" s="114"/>
    </row>
    <row r="97" spans="1:24">
      <c r="A97" s="106"/>
      <c r="B97" s="3"/>
      <c r="C97" s="3"/>
      <c r="D97" s="140"/>
      <c r="E97" s="3"/>
      <c r="F97" s="3"/>
      <c r="G97" s="3"/>
      <c r="H97" s="3"/>
      <c r="I97" s="3"/>
      <c r="J97" s="3"/>
      <c r="K97" s="3"/>
      <c r="L97" s="6"/>
      <c r="M97" s="6"/>
      <c r="N97" s="6"/>
      <c r="O97" s="194"/>
      <c r="P97" s="140"/>
      <c r="Q97" s="134"/>
      <c r="R97" s="3"/>
      <c r="S97" s="94"/>
      <c r="T97" s="3"/>
      <c r="U97" s="3"/>
      <c r="V97" s="3"/>
      <c r="W97" s="12"/>
      <c r="X97" s="114"/>
    </row>
    <row r="98" spans="1:24">
      <c r="A98" s="106"/>
      <c r="B98" s="3"/>
      <c r="C98" s="3"/>
      <c r="D98" s="140"/>
      <c r="E98" s="3"/>
      <c r="F98" s="3"/>
      <c r="G98" s="3"/>
      <c r="H98" s="3"/>
      <c r="I98" s="3"/>
      <c r="J98" s="3"/>
      <c r="K98" s="3"/>
      <c r="L98" s="6"/>
      <c r="M98" s="6"/>
      <c r="N98" s="6"/>
      <c r="O98" s="194"/>
      <c r="P98" s="140"/>
      <c r="Q98" s="134"/>
      <c r="R98" s="3"/>
      <c r="S98" s="94"/>
      <c r="T98" s="3"/>
      <c r="U98" s="3"/>
      <c r="V98" s="3"/>
      <c r="W98" s="12"/>
      <c r="X98" s="114"/>
    </row>
    <row r="99" spans="1:24">
      <c r="A99" s="106"/>
      <c r="B99" s="3"/>
      <c r="C99" s="3"/>
      <c r="D99" s="140"/>
      <c r="E99" s="3"/>
      <c r="F99" s="3"/>
      <c r="G99" s="3"/>
      <c r="H99" s="3"/>
      <c r="I99" s="3"/>
      <c r="J99" s="3"/>
      <c r="K99" s="3"/>
      <c r="L99" s="6"/>
      <c r="M99" s="6"/>
      <c r="N99" s="6"/>
      <c r="O99" s="194"/>
      <c r="P99" s="140"/>
      <c r="Q99" s="134"/>
      <c r="R99" s="3"/>
      <c r="S99" s="94"/>
      <c r="T99" s="3"/>
      <c r="U99" s="3"/>
      <c r="V99" s="3"/>
      <c r="W99" s="12"/>
      <c r="X99" s="114"/>
    </row>
    <row r="100" spans="1:24">
      <c r="A100" s="106"/>
      <c r="B100" s="3"/>
      <c r="C100" s="3"/>
      <c r="D100" s="140"/>
      <c r="E100" s="3"/>
      <c r="F100" s="3"/>
      <c r="G100" s="3"/>
      <c r="H100" s="3"/>
      <c r="I100" s="3"/>
      <c r="J100" s="3"/>
      <c r="K100" s="3"/>
      <c r="L100" s="6"/>
      <c r="M100" s="6"/>
      <c r="N100" s="6"/>
      <c r="O100" s="194"/>
      <c r="P100" s="140"/>
      <c r="Q100" s="134"/>
      <c r="R100" s="3"/>
      <c r="S100" s="94"/>
      <c r="T100" s="3"/>
      <c r="U100" s="3"/>
      <c r="V100" s="3"/>
      <c r="W100" s="12"/>
      <c r="X100" s="114"/>
    </row>
    <row r="101" spans="1:24">
      <c r="A101" s="106"/>
      <c r="B101" s="3"/>
      <c r="C101" s="3"/>
      <c r="D101" s="140"/>
      <c r="E101" s="3"/>
      <c r="F101" s="3"/>
      <c r="G101" s="3"/>
      <c r="H101" s="3"/>
      <c r="I101" s="3"/>
      <c r="J101" s="3"/>
      <c r="K101" s="3"/>
      <c r="L101" s="6"/>
      <c r="M101" s="6"/>
      <c r="N101" s="6"/>
      <c r="O101" s="194"/>
      <c r="P101" s="140"/>
      <c r="Q101" s="134"/>
      <c r="R101" s="3"/>
      <c r="S101" s="94"/>
      <c r="T101" s="3"/>
      <c r="U101" s="3"/>
      <c r="V101" s="3"/>
      <c r="W101" s="12"/>
      <c r="X101" s="114"/>
    </row>
    <row r="102" spans="1:24">
      <c r="A102" s="106"/>
      <c r="B102" s="3"/>
      <c r="C102" s="3"/>
      <c r="D102" s="140"/>
      <c r="E102" s="3"/>
      <c r="F102" s="3"/>
      <c r="G102" s="3"/>
      <c r="H102" s="3"/>
      <c r="I102" s="3"/>
      <c r="J102" s="3"/>
      <c r="K102" s="3"/>
      <c r="L102" s="6"/>
      <c r="M102" s="6"/>
      <c r="N102" s="6"/>
      <c r="O102" s="194"/>
      <c r="P102" s="140"/>
      <c r="Q102" s="134"/>
      <c r="R102" s="3"/>
      <c r="S102" s="94"/>
      <c r="T102" s="3"/>
      <c r="U102" s="3"/>
      <c r="V102" s="3"/>
      <c r="W102" s="12"/>
      <c r="X102" s="114"/>
    </row>
    <row r="103" spans="1:24">
      <c r="A103" s="106"/>
      <c r="B103" s="3"/>
      <c r="C103" s="3"/>
      <c r="D103" s="140"/>
      <c r="E103" s="3"/>
      <c r="F103" s="3"/>
      <c r="G103" s="3"/>
      <c r="H103" s="3"/>
      <c r="I103" s="3"/>
      <c r="J103" s="3"/>
      <c r="K103" s="3"/>
      <c r="L103" s="6"/>
      <c r="M103" s="6"/>
      <c r="N103" s="6"/>
      <c r="O103" s="194"/>
      <c r="P103" s="140"/>
      <c r="Q103" s="134"/>
      <c r="R103" s="3"/>
      <c r="S103" s="94"/>
      <c r="T103" s="3"/>
      <c r="U103" s="3"/>
      <c r="V103" s="3"/>
      <c r="W103" s="12"/>
      <c r="X103" s="114"/>
    </row>
    <row r="104" spans="1:24">
      <c r="A104" s="106"/>
      <c r="B104" s="3"/>
      <c r="C104" s="3"/>
      <c r="D104" s="140"/>
      <c r="E104" s="3"/>
      <c r="F104" s="3"/>
      <c r="G104" s="3"/>
      <c r="H104" s="3"/>
      <c r="I104" s="3"/>
      <c r="J104" s="3"/>
      <c r="K104" s="3"/>
      <c r="L104" s="6"/>
      <c r="M104" s="6"/>
      <c r="N104" s="6"/>
      <c r="O104" s="194"/>
      <c r="P104" s="140"/>
      <c r="Q104" s="134"/>
      <c r="R104" s="3"/>
      <c r="S104" s="94"/>
      <c r="T104" s="3"/>
      <c r="U104" s="3"/>
      <c r="V104" s="3"/>
      <c r="W104" s="12"/>
      <c r="X104" s="114"/>
    </row>
    <row r="105" spans="1:24">
      <c r="A105" s="106"/>
      <c r="B105" s="3"/>
      <c r="C105" s="3"/>
      <c r="D105" s="140"/>
      <c r="E105" s="3"/>
      <c r="F105" s="3"/>
      <c r="G105" s="3"/>
      <c r="H105" s="3"/>
      <c r="I105" s="3"/>
      <c r="J105" s="3"/>
      <c r="K105" s="3"/>
      <c r="L105" s="6"/>
      <c r="M105" s="6"/>
      <c r="N105" s="6"/>
      <c r="O105" s="194"/>
      <c r="P105" s="140"/>
      <c r="Q105" s="134"/>
      <c r="R105" s="3"/>
      <c r="S105" s="94"/>
      <c r="T105" s="3"/>
      <c r="U105" s="3"/>
      <c r="V105" s="3"/>
      <c r="W105" s="12"/>
      <c r="X105" s="114"/>
    </row>
    <row r="106" spans="1:24">
      <c r="A106" s="106"/>
      <c r="B106" s="3"/>
      <c r="C106" s="3"/>
      <c r="D106" s="140"/>
      <c r="E106" s="3"/>
      <c r="F106" s="3"/>
      <c r="G106" s="3"/>
      <c r="H106" s="3"/>
      <c r="I106" s="3"/>
      <c r="J106" s="3"/>
      <c r="K106" s="3"/>
      <c r="L106" s="6"/>
      <c r="M106" s="6"/>
      <c r="N106" s="6"/>
      <c r="O106" s="194"/>
      <c r="P106" s="140"/>
      <c r="Q106" s="134"/>
      <c r="R106" s="3"/>
      <c r="S106" s="94"/>
      <c r="T106" s="3"/>
      <c r="U106" s="3"/>
      <c r="V106" s="3"/>
      <c r="W106" s="12"/>
      <c r="X106" s="114"/>
    </row>
    <row r="107" spans="1:24">
      <c r="A107" s="106"/>
      <c r="B107" s="3"/>
      <c r="C107" s="3"/>
      <c r="D107" s="140"/>
      <c r="E107" s="3"/>
      <c r="F107" s="3"/>
      <c r="G107" s="3"/>
      <c r="H107" s="3"/>
      <c r="I107" s="3"/>
      <c r="J107" s="3"/>
      <c r="K107" s="3"/>
      <c r="L107" s="6"/>
      <c r="M107" s="6"/>
      <c r="N107" s="6"/>
      <c r="O107" s="194"/>
      <c r="P107" s="140"/>
      <c r="Q107" s="134"/>
      <c r="R107" s="3"/>
      <c r="S107" s="94"/>
      <c r="T107" s="3"/>
      <c r="U107" s="3"/>
      <c r="V107" s="3"/>
      <c r="W107" s="12"/>
      <c r="X107" s="114"/>
    </row>
    <row r="108" spans="1:24">
      <c r="A108" s="106"/>
      <c r="B108" s="3"/>
      <c r="C108" s="3"/>
      <c r="D108" s="140"/>
      <c r="E108" s="3"/>
      <c r="F108" s="3"/>
      <c r="G108" s="3"/>
      <c r="H108" s="3"/>
      <c r="I108" s="3"/>
      <c r="J108" s="3"/>
      <c r="K108" s="3"/>
      <c r="L108" s="6"/>
      <c r="M108" s="6"/>
      <c r="N108" s="6"/>
      <c r="O108" s="194"/>
      <c r="P108" s="140"/>
      <c r="Q108" s="134"/>
      <c r="R108" s="3"/>
      <c r="S108" s="94"/>
      <c r="T108" s="3"/>
      <c r="U108" s="3"/>
      <c r="V108" s="3"/>
      <c r="W108" s="12"/>
      <c r="X108" s="114"/>
    </row>
    <row r="109" spans="1:24">
      <c r="A109" s="106"/>
      <c r="B109" s="3"/>
      <c r="C109" s="3"/>
      <c r="D109" s="140"/>
      <c r="E109" s="3"/>
      <c r="F109" s="3"/>
      <c r="G109" s="3"/>
      <c r="H109" s="3"/>
      <c r="I109" s="3"/>
      <c r="J109" s="3"/>
      <c r="K109" s="3"/>
      <c r="L109" s="6"/>
      <c r="M109" s="6"/>
      <c r="N109" s="6"/>
      <c r="O109" s="194"/>
      <c r="P109" s="140"/>
      <c r="Q109" s="134"/>
      <c r="R109" s="3"/>
      <c r="S109" s="94"/>
      <c r="T109" s="3"/>
      <c r="U109" s="3"/>
      <c r="V109" s="3"/>
      <c r="W109" s="12"/>
      <c r="X109" s="114"/>
    </row>
    <row r="110" spans="1:24">
      <c r="A110" s="109"/>
      <c r="B110" s="90"/>
      <c r="C110" s="3"/>
      <c r="D110" s="142"/>
      <c r="E110" s="90"/>
      <c r="F110" s="90"/>
      <c r="G110" s="90"/>
      <c r="H110" s="90"/>
      <c r="I110" s="90"/>
      <c r="J110" s="243"/>
      <c r="K110" s="243"/>
      <c r="L110" s="91"/>
      <c r="M110" s="91"/>
      <c r="N110" s="91"/>
      <c r="O110" s="136"/>
      <c r="P110" s="142"/>
      <c r="Q110" s="136"/>
      <c r="R110" s="90"/>
      <c r="S110" s="90"/>
      <c r="T110" s="90"/>
      <c r="U110" s="90"/>
      <c r="V110" s="90"/>
      <c r="W110" s="191"/>
      <c r="X110" s="125"/>
    </row>
    <row r="111" spans="1:24">
      <c r="A111" s="109"/>
      <c r="B111" s="90"/>
      <c r="C111" s="3"/>
      <c r="D111" s="142"/>
      <c r="E111" s="90"/>
      <c r="F111" s="90"/>
      <c r="G111" s="90"/>
      <c r="H111" s="90"/>
      <c r="I111" s="90"/>
      <c r="J111" s="243"/>
      <c r="K111" s="243"/>
      <c r="L111" s="91"/>
      <c r="M111" s="91"/>
      <c r="N111" s="91"/>
      <c r="O111" s="136"/>
      <c r="P111" s="142"/>
      <c r="Q111" s="136"/>
      <c r="R111" s="90"/>
      <c r="S111" s="90"/>
      <c r="T111" s="90"/>
      <c r="U111" s="90"/>
      <c r="V111" s="90"/>
      <c r="W111" s="191"/>
      <c r="X111" s="125"/>
    </row>
    <row r="112" spans="1:24">
      <c r="A112" s="109"/>
      <c r="B112" s="90"/>
      <c r="C112" s="3"/>
      <c r="D112" s="142"/>
      <c r="E112" s="90"/>
      <c r="F112" s="90"/>
      <c r="G112" s="90"/>
      <c r="H112" s="90"/>
      <c r="I112" s="90"/>
      <c r="J112" s="243"/>
      <c r="K112" s="243"/>
      <c r="L112" s="91"/>
      <c r="M112" s="91"/>
      <c r="N112" s="91"/>
      <c r="O112" s="136"/>
      <c r="P112" s="142"/>
      <c r="Q112" s="136"/>
      <c r="R112" s="90"/>
      <c r="S112" s="90"/>
      <c r="T112" s="90"/>
      <c r="U112" s="90"/>
      <c r="V112" s="90"/>
      <c r="W112" s="191"/>
      <c r="X112" s="125"/>
    </row>
    <row r="113" spans="1:24">
      <c r="A113" s="109"/>
      <c r="B113" s="90"/>
      <c r="C113" s="3"/>
      <c r="D113" s="142"/>
      <c r="E113" s="90"/>
      <c r="F113" s="90"/>
      <c r="G113" s="90"/>
      <c r="H113" s="90"/>
      <c r="I113" s="90"/>
      <c r="J113" s="243"/>
      <c r="K113" s="243"/>
      <c r="L113" s="91"/>
      <c r="M113" s="91"/>
      <c r="N113" s="91"/>
      <c r="O113" s="136"/>
      <c r="P113" s="142"/>
      <c r="Q113" s="136"/>
      <c r="R113" s="90"/>
      <c r="S113" s="90"/>
      <c r="T113" s="90"/>
      <c r="U113" s="90"/>
      <c r="V113" s="90"/>
      <c r="W113" s="191"/>
      <c r="X113" s="125"/>
    </row>
    <row r="114" spans="1:24">
      <c r="A114" s="109"/>
      <c r="B114" s="90"/>
      <c r="C114" s="3"/>
      <c r="D114" s="142"/>
      <c r="E114" s="90"/>
      <c r="F114" s="90"/>
      <c r="G114" s="90"/>
      <c r="H114" s="90"/>
      <c r="I114" s="90"/>
      <c r="J114" s="243"/>
      <c r="K114" s="243"/>
      <c r="L114" s="91"/>
      <c r="M114" s="91"/>
      <c r="N114" s="91"/>
      <c r="O114" s="136"/>
      <c r="P114" s="142"/>
      <c r="Q114" s="136"/>
      <c r="R114" s="90"/>
      <c r="S114" s="90"/>
      <c r="T114" s="90"/>
      <c r="U114" s="90"/>
      <c r="V114" s="90"/>
      <c r="W114" s="191"/>
      <c r="X114" s="125"/>
    </row>
    <row r="115" spans="1:24">
      <c r="A115" s="109"/>
      <c r="B115" s="90"/>
      <c r="C115" s="3"/>
      <c r="D115" s="142"/>
      <c r="E115" s="90"/>
      <c r="F115" s="90"/>
      <c r="G115" s="90"/>
      <c r="H115" s="90"/>
      <c r="I115" s="90"/>
      <c r="J115" s="243"/>
      <c r="K115" s="243"/>
      <c r="L115" s="91"/>
      <c r="M115" s="91"/>
      <c r="N115" s="91"/>
      <c r="O115" s="136"/>
      <c r="P115" s="142"/>
      <c r="Q115" s="136"/>
      <c r="R115" s="90"/>
      <c r="S115" s="90"/>
      <c r="T115" s="90"/>
      <c r="U115" s="90"/>
      <c r="V115" s="90"/>
      <c r="W115" s="191"/>
      <c r="X115" s="125"/>
    </row>
    <row r="116" spans="1:24">
      <c r="A116" s="109"/>
      <c r="B116" s="90"/>
      <c r="C116" s="3"/>
      <c r="D116" s="142"/>
      <c r="E116" s="90"/>
      <c r="F116" s="90"/>
      <c r="G116" s="90"/>
      <c r="H116" s="90"/>
      <c r="I116" s="90"/>
      <c r="J116" s="243"/>
      <c r="K116" s="243"/>
      <c r="L116" s="91"/>
      <c r="M116" s="91"/>
      <c r="N116" s="91"/>
      <c r="O116" s="136"/>
      <c r="P116" s="142"/>
      <c r="Q116" s="136"/>
      <c r="R116" s="90"/>
      <c r="S116" s="90"/>
      <c r="T116" s="90"/>
      <c r="U116" s="90"/>
      <c r="V116" s="90"/>
      <c r="W116" s="191"/>
      <c r="X116" s="125"/>
    </row>
    <row r="117" spans="1:24">
      <c r="A117" s="109"/>
      <c r="B117" s="90"/>
      <c r="C117" s="3"/>
      <c r="D117" s="142"/>
      <c r="E117" s="90"/>
      <c r="F117" s="90"/>
      <c r="G117" s="90"/>
      <c r="H117" s="90"/>
      <c r="I117" s="90"/>
      <c r="J117" s="243"/>
      <c r="K117" s="243"/>
      <c r="L117" s="91"/>
      <c r="M117" s="91"/>
      <c r="N117" s="91"/>
      <c r="O117" s="136"/>
      <c r="P117" s="142"/>
      <c r="Q117" s="136"/>
      <c r="R117" s="90"/>
      <c r="S117" s="90"/>
      <c r="T117" s="90"/>
      <c r="U117" s="90"/>
      <c r="V117" s="90"/>
      <c r="W117" s="191"/>
      <c r="X117" s="125"/>
    </row>
    <row r="118" spans="1:24">
      <c r="A118" s="109"/>
      <c r="B118" s="90"/>
      <c r="C118" s="3"/>
      <c r="D118" s="142"/>
      <c r="E118" s="90"/>
      <c r="F118" s="90"/>
      <c r="G118" s="90"/>
      <c r="H118" s="90"/>
      <c r="I118" s="90"/>
      <c r="J118" s="243"/>
      <c r="K118" s="243"/>
      <c r="L118" s="91"/>
      <c r="M118" s="91"/>
      <c r="N118" s="91"/>
      <c r="O118" s="136"/>
      <c r="P118" s="142"/>
      <c r="Q118" s="136"/>
      <c r="R118" s="90"/>
      <c r="S118" s="90"/>
      <c r="T118" s="90"/>
      <c r="U118" s="90"/>
      <c r="V118" s="90"/>
      <c r="W118" s="191"/>
      <c r="X118" s="125"/>
    </row>
    <row r="119" spans="1:24">
      <c r="A119" s="109"/>
      <c r="B119" s="90"/>
      <c r="C119" s="3"/>
      <c r="D119" s="142"/>
      <c r="E119" s="90"/>
      <c r="F119" s="90"/>
      <c r="G119" s="90"/>
      <c r="H119" s="90"/>
      <c r="I119" s="90"/>
      <c r="J119" s="243"/>
      <c r="K119" s="243"/>
      <c r="L119" s="91"/>
      <c r="M119" s="91"/>
      <c r="N119" s="91"/>
      <c r="O119" s="136"/>
      <c r="P119" s="142"/>
      <c r="Q119" s="136"/>
      <c r="R119" s="90"/>
      <c r="S119" s="90"/>
      <c r="T119" s="90"/>
      <c r="U119" s="90"/>
      <c r="V119" s="90"/>
      <c r="W119" s="191"/>
      <c r="X119" s="125"/>
    </row>
    <row r="120" spans="1:24">
      <c r="A120" s="109"/>
      <c r="B120" s="90"/>
      <c r="C120" s="3"/>
      <c r="D120" s="142"/>
      <c r="E120" s="90"/>
      <c r="F120" s="90"/>
      <c r="G120" s="90"/>
      <c r="H120" s="90"/>
      <c r="I120" s="90"/>
      <c r="J120" s="243"/>
      <c r="K120" s="243"/>
      <c r="L120" s="91"/>
      <c r="M120" s="91"/>
      <c r="N120" s="91"/>
      <c r="O120" s="136"/>
      <c r="P120" s="142"/>
      <c r="Q120" s="136"/>
      <c r="R120" s="90"/>
      <c r="S120" s="90"/>
      <c r="T120" s="90"/>
      <c r="U120" s="90"/>
      <c r="V120" s="90"/>
      <c r="W120" s="191"/>
      <c r="X120" s="125"/>
    </row>
    <row r="121" spans="1:24">
      <c r="A121" s="109"/>
      <c r="B121" s="90"/>
      <c r="C121" s="3"/>
      <c r="D121" s="142"/>
      <c r="E121" s="90"/>
      <c r="F121" s="90"/>
      <c r="G121" s="90"/>
      <c r="H121" s="90"/>
      <c r="I121" s="90"/>
      <c r="J121" s="243"/>
      <c r="K121" s="243"/>
      <c r="L121" s="91"/>
      <c r="M121" s="91"/>
      <c r="N121" s="91"/>
      <c r="O121" s="136"/>
      <c r="P121" s="142"/>
      <c r="Q121" s="136"/>
      <c r="R121" s="90"/>
      <c r="S121" s="90"/>
      <c r="T121" s="90"/>
      <c r="U121" s="90"/>
      <c r="V121" s="90"/>
      <c r="W121" s="191"/>
      <c r="X121" s="125"/>
    </row>
    <row r="122" spans="1:24">
      <c r="A122" s="109"/>
      <c r="B122" s="90"/>
      <c r="C122" s="3"/>
      <c r="D122" s="142"/>
      <c r="E122" s="90"/>
      <c r="F122" s="90"/>
      <c r="G122" s="90"/>
      <c r="H122" s="90"/>
      <c r="I122" s="90"/>
      <c r="J122" s="243"/>
      <c r="K122" s="243"/>
      <c r="L122" s="91"/>
      <c r="M122" s="91"/>
      <c r="N122" s="91"/>
      <c r="O122" s="136"/>
      <c r="P122" s="142"/>
      <c r="Q122" s="136"/>
      <c r="R122" s="90"/>
      <c r="S122" s="90"/>
      <c r="T122" s="90"/>
      <c r="U122" s="90"/>
      <c r="V122" s="90"/>
      <c r="W122" s="191"/>
      <c r="X122" s="125"/>
    </row>
    <row r="123" spans="1:24">
      <c r="A123" s="109"/>
      <c r="B123" s="90"/>
      <c r="C123" s="3"/>
      <c r="D123" s="142"/>
      <c r="E123" s="90"/>
      <c r="F123" s="90"/>
      <c r="G123" s="90"/>
      <c r="H123" s="90"/>
      <c r="I123" s="90"/>
      <c r="J123" s="243"/>
      <c r="K123" s="243"/>
      <c r="L123" s="91"/>
      <c r="M123" s="91"/>
      <c r="N123" s="91"/>
      <c r="O123" s="136"/>
      <c r="P123" s="142"/>
      <c r="Q123" s="136"/>
      <c r="R123" s="90"/>
      <c r="S123" s="90"/>
      <c r="T123" s="90"/>
      <c r="U123" s="90"/>
      <c r="V123" s="90"/>
      <c r="W123" s="191"/>
      <c r="X123" s="125"/>
    </row>
    <row r="124" spans="1:24">
      <c r="A124" s="109"/>
      <c r="B124" s="90"/>
      <c r="C124" s="3"/>
      <c r="D124" s="142"/>
      <c r="E124" s="90"/>
      <c r="F124" s="90"/>
      <c r="G124" s="90"/>
      <c r="H124" s="90"/>
      <c r="I124" s="90"/>
      <c r="J124" s="243"/>
      <c r="K124" s="243"/>
      <c r="L124" s="91"/>
      <c r="M124" s="91"/>
      <c r="N124" s="91"/>
      <c r="O124" s="136"/>
      <c r="P124" s="142"/>
      <c r="Q124" s="136"/>
      <c r="R124" s="90"/>
      <c r="S124" s="90"/>
      <c r="T124" s="90"/>
      <c r="U124" s="90"/>
      <c r="V124" s="90"/>
      <c r="W124" s="191"/>
      <c r="X124" s="125"/>
    </row>
    <row r="125" spans="1:24">
      <c r="A125" s="109"/>
      <c r="B125" s="90"/>
      <c r="C125" s="3"/>
      <c r="D125" s="142"/>
      <c r="E125" s="90"/>
      <c r="F125" s="90"/>
      <c r="G125" s="90"/>
      <c r="H125" s="90"/>
      <c r="I125" s="90"/>
      <c r="J125" s="243"/>
      <c r="K125" s="243"/>
      <c r="L125" s="91"/>
      <c r="M125" s="91"/>
      <c r="N125" s="91"/>
      <c r="O125" s="136"/>
      <c r="P125" s="142"/>
      <c r="Q125" s="136"/>
      <c r="R125" s="90"/>
      <c r="S125" s="90"/>
      <c r="T125" s="90"/>
      <c r="U125" s="90"/>
      <c r="V125" s="90"/>
      <c r="W125" s="191"/>
      <c r="X125" s="125"/>
    </row>
    <row r="126" spans="1:24">
      <c r="A126" s="109"/>
      <c r="B126" s="90"/>
      <c r="C126" s="3"/>
      <c r="D126" s="142"/>
      <c r="E126" s="90"/>
      <c r="F126" s="90"/>
      <c r="G126" s="90"/>
      <c r="H126" s="90"/>
      <c r="I126" s="90"/>
      <c r="J126" s="243"/>
      <c r="K126" s="243"/>
      <c r="L126" s="91"/>
      <c r="M126" s="91"/>
      <c r="N126" s="91"/>
      <c r="O126" s="136"/>
      <c r="P126" s="142"/>
      <c r="Q126" s="136"/>
      <c r="R126" s="90"/>
      <c r="S126" s="90"/>
      <c r="T126" s="90"/>
      <c r="U126" s="90"/>
      <c r="V126" s="90"/>
      <c r="W126" s="191"/>
      <c r="X126" s="125"/>
    </row>
    <row r="127" spans="1:24">
      <c r="A127" s="109"/>
      <c r="B127" s="90"/>
      <c r="C127" s="3"/>
      <c r="D127" s="142"/>
      <c r="E127" s="90"/>
      <c r="F127" s="90"/>
      <c r="G127" s="90"/>
      <c r="H127" s="90"/>
      <c r="I127" s="90"/>
      <c r="J127" s="243"/>
      <c r="K127" s="243"/>
      <c r="L127" s="91"/>
      <c r="M127" s="91"/>
      <c r="N127" s="91"/>
      <c r="O127" s="136"/>
      <c r="P127" s="142"/>
      <c r="Q127" s="136"/>
      <c r="R127" s="90"/>
      <c r="S127" s="90"/>
      <c r="T127" s="90"/>
      <c r="U127" s="90"/>
      <c r="V127" s="90"/>
      <c r="W127" s="191"/>
      <c r="X127" s="125"/>
    </row>
    <row r="128" spans="1:24">
      <c r="A128" s="109"/>
      <c r="B128" s="90"/>
      <c r="C128" s="3"/>
      <c r="D128" s="142"/>
      <c r="E128" s="90"/>
      <c r="F128" s="90"/>
      <c r="G128" s="90"/>
      <c r="H128" s="90"/>
      <c r="I128" s="90"/>
      <c r="J128" s="243"/>
      <c r="K128" s="243"/>
      <c r="L128" s="91"/>
      <c r="M128" s="91"/>
      <c r="N128" s="91"/>
      <c r="O128" s="136"/>
      <c r="P128" s="142"/>
      <c r="Q128" s="136"/>
      <c r="R128" s="90"/>
      <c r="S128" s="90"/>
      <c r="T128" s="90"/>
      <c r="U128" s="90"/>
      <c r="V128" s="90"/>
      <c r="W128" s="191"/>
      <c r="X128" s="125"/>
    </row>
    <row r="129" spans="1:24">
      <c r="A129" s="109"/>
      <c r="B129" s="90"/>
      <c r="C129" s="3"/>
      <c r="D129" s="142"/>
      <c r="E129" s="90"/>
      <c r="F129" s="90"/>
      <c r="G129" s="90"/>
      <c r="H129" s="90"/>
      <c r="I129" s="90"/>
      <c r="J129" s="243"/>
      <c r="K129" s="243"/>
      <c r="L129" s="91"/>
      <c r="M129" s="91"/>
      <c r="N129" s="91"/>
      <c r="O129" s="136"/>
      <c r="P129" s="142"/>
      <c r="Q129" s="136"/>
      <c r="R129" s="90"/>
      <c r="S129" s="90"/>
      <c r="T129" s="90"/>
      <c r="U129" s="90"/>
      <c r="V129" s="90"/>
      <c r="W129" s="191"/>
      <c r="X129" s="125"/>
    </row>
    <row r="130" spans="1:24">
      <c r="A130" s="109"/>
      <c r="B130" s="90"/>
      <c r="C130" s="3"/>
      <c r="D130" s="142"/>
      <c r="E130" s="90"/>
      <c r="F130" s="90"/>
      <c r="G130" s="90"/>
      <c r="H130" s="90"/>
      <c r="I130" s="90"/>
      <c r="J130" s="243"/>
      <c r="K130" s="243"/>
      <c r="L130" s="91"/>
      <c r="M130" s="91"/>
      <c r="N130" s="91"/>
      <c r="O130" s="136"/>
      <c r="P130" s="142"/>
      <c r="Q130" s="136"/>
      <c r="R130" s="90"/>
      <c r="S130" s="90"/>
      <c r="T130" s="90"/>
      <c r="U130" s="90"/>
      <c r="V130" s="90"/>
      <c r="W130" s="191"/>
      <c r="X130" s="125"/>
    </row>
    <row r="131" spans="1:24">
      <c r="A131" s="109"/>
      <c r="B131" s="90"/>
      <c r="C131" s="3"/>
      <c r="D131" s="142"/>
      <c r="E131" s="90"/>
      <c r="F131" s="90"/>
      <c r="G131" s="90"/>
      <c r="H131" s="90"/>
      <c r="I131" s="90"/>
      <c r="J131" s="243"/>
      <c r="K131" s="243"/>
      <c r="L131" s="91"/>
      <c r="M131" s="91"/>
      <c r="N131" s="91"/>
      <c r="O131" s="136"/>
      <c r="P131" s="142"/>
      <c r="Q131" s="136"/>
      <c r="R131" s="90"/>
      <c r="S131" s="90"/>
      <c r="T131" s="90"/>
      <c r="U131" s="90"/>
      <c r="V131" s="90"/>
      <c r="W131" s="191"/>
      <c r="X131" s="125"/>
    </row>
    <row r="132" spans="1:24">
      <c r="A132" s="109"/>
      <c r="B132" s="90"/>
      <c r="C132" s="3"/>
      <c r="D132" s="142"/>
      <c r="E132" s="90"/>
      <c r="F132" s="90"/>
      <c r="G132" s="90"/>
      <c r="H132" s="90"/>
      <c r="I132" s="90"/>
      <c r="J132" s="243"/>
      <c r="K132" s="243"/>
      <c r="L132" s="91"/>
      <c r="M132" s="91"/>
      <c r="N132" s="91"/>
      <c r="O132" s="136"/>
      <c r="P132" s="142"/>
      <c r="Q132" s="136"/>
      <c r="R132" s="90"/>
      <c r="S132" s="90"/>
      <c r="T132" s="90"/>
      <c r="U132" s="90"/>
      <c r="V132" s="90"/>
      <c r="W132" s="191"/>
      <c r="X132" s="125"/>
    </row>
    <row r="133" spans="1:24">
      <c r="A133" s="109"/>
      <c r="B133" s="90"/>
      <c r="C133" s="3"/>
      <c r="D133" s="142"/>
      <c r="E133" s="90"/>
      <c r="F133" s="90"/>
      <c r="G133" s="90"/>
      <c r="H133" s="90"/>
      <c r="I133" s="90"/>
      <c r="J133" s="243"/>
      <c r="K133" s="243"/>
      <c r="L133" s="91"/>
      <c r="M133" s="91"/>
      <c r="N133" s="91"/>
      <c r="O133" s="136"/>
      <c r="P133" s="142"/>
      <c r="Q133" s="136"/>
      <c r="R133" s="90"/>
      <c r="S133" s="90"/>
      <c r="T133" s="90"/>
      <c r="U133" s="90"/>
      <c r="V133" s="90"/>
      <c r="W133" s="191"/>
      <c r="X133" s="125"/>
    </row>
    <row r="134" spans="1:24">
      <c r="A134" s="109"/>
      <c r="B134" s="90"/>
      <c r="C134" s="3"/>
      <c r="D134" s="142"/>
      <c r="E134" s="90"/>
      <c r="F134" s="90"/>
      <c r="G134" s="90"/>
      <c r="H134" s="90"/>
      <c r="I134" s="90"/>
      <c r="J134" s="243"/>
      <c r="K134" s="243"/>
      <c r="L134" s="91"/>
      <c r="M134" s="91"/>
      <c r="N134" s="91"/>
      <c r="O134" s="136"/>
      <c r="P134" s="142"/>
      <c r="Q134" s="136"/>
      <c r="R134" s="90"/>
      <c r="S134" s="90"/>
      <c r="T134" s="90"/>
      <c r="U134" s="90"/>
      <c r="V134" s="90"/>
      <c r="W134" s="191"/>
      <c r="X134" s="125"/>
    </row>
    <row r="135" spans="1:24">
      <c r="A135" s="109"/>
      <c r="B135" s="90"/>
      <c r="C135" s="3"/>
      <c r="D135" s="142"/>
      <c r="E135" s="90"/>
      <c r="F135" s="90"/>
      <c r="G135" s="90"/>
      <c r="H135" s="90"/>
      <c r="I135" s="90"/>
      <c r="J135" s="243"/>
      <c r="K135" s="243"/>
      <c r="L135" s="91"/>
      <c r="M135" s="91"/>
      <c r="N135" s="91"/>
      <c r="O135" s="136"/>
      <c r="P135" s="142"/>
      <c r="Q135" s="136"/>
      <c r="R135" s="90"/>
      <c r="S135" s="90"/>
      <c r="T135" s="90"/>
      <c r="U135" s="90"/>
      <c r="V135" s="90"/>
      <c r="W135" s="191"/>
      <c r="X135" s="125"/>
    </row>
    <row r="136" spans="1:24">
      <c r="A136" s="109"/>
      <c r="B136" s="90"/>
      <c r="C136" s="3"/>
      <c r="D136" s="142"/>
      <c r="E136" s="90"/>
      <c r="F136" s="90"/>
      <c r="G136" s="90"/>
      <c r="H136" s="90"/>
      <c r="I136" s="90"/>
      <c r="J136" s="243"/>
      <c r="K136" s="243"/>
      <c r="L136" s="91"/>
      <c r="M136" s="91"/>
      <c r="N136" s="91"/>
      <c r="O136" s="136"/>
      <c r="P136" s="142"/>
      <c r="Q136" s="136"/>
      <c r="R136" s="90"/>
      <c r="S136" s="90"/>
      <c r="T136" s="90"/>
      <c r="U136" s="90"/>
      <c r="V136" s="90"/>
      <c r="W136" s="191"/>
      <c r="X136" s="125"/>
    </row>
    <row r="137" spans="1:24">
      <c r="A137" s="109"/>
      <c r="B137" s="90"/>
      <c r="C137" s="3"/>
      <c r="D137" s="142"/>
      <c r="E137" s="90"/>
      <c r="F137" s="90"/>
      <c r="G137" s="90"/>
      <c r="H137" s="90"/>
      <c r="I137" s="90"/>
      <c r="J137" s="243"/>
      <c r="K137" s="243"/>
      <c r="L137" s="91"/>
      <c r="M137" s="91"/>
      <c r="N137" s="91"/>
      <c r="O137" s="136"/>
      <c r="P137" s="142"/>
      <c r="Q137" s="136"/>
      <c r="R137" s="90"/>
      <c r="S137" s="90"/>
      <c r="T137" s="90"/>
      <c r="U137" s="90"/>
      <c r="V137" s="90"/>
      <c r="W137" s="191"/>
      <c r="X137" s="125"/>
    </row>
    <row r="138" spans="1:24">
      <c r="A138" s="109"/>
      <c r="B138" s="90"/>
      <c r="C138" s="3"/>
      <c r="D138" s="142"/>
      <c r="E138" s="90"/>
      <c r="F138" s="90"/>
      <c r="G138" s="90"/>
      <c r="H138" s="90"/>
      <c r="I138" s="90"/>
      <c r="J138" s="243"/>
      <c r="K138" s="243"/>
      <c r="L138" s="91"/>
      <c r="M138" s="91"/>
      <c r="N138" s="91"/>
      <c r="O138" s="136"/>
      <c r="P138" s="142"/>
      <c r="Q138" s="136"/>
      <c r="R138" s="90"/>
      <c r="S138" s="90"/>
      <c r="T138" s="90"/>
      <c r="U138" s="90"/>
      <c r="V138" s="90"/>
      <c r="W138" s="191"/>
      <c r="X138" s="125"/>
    </row>
    <row r="139" spans="1:24">
      <c r="A139" s="109"/>
      <c r="B139" s="90"/>
      <c r="C139" s="3"/>
      <c r="D139" s="142"/>
      <c r="E139" s="90"/>
      <c r="F139" s="90"/>
      <c r="G139" s="90"/>
      <c r="H139" s="90"/>
      <c r="I139" s="90"/>
      <c r="J139" s="243"/>
      <c r="K139" s="243"/>
      <c r="L139" s="91"/>
      <c r="M139" s="91"/>
      <c r="N139" s="91"/>
      <c r="O139" s="136"/>
      <c r="P139" s="142"/>
      <c r="Q139" s="136"/>
      <c r="R139" s="90"/>
      <c r="S139" s="90"/>
      <c r="T139" s="90"/>
      <c r="U139" s="90"/>
      <c r="V139" s="90"/>
      <c r="W139" s="191"/>
      <c r="X139" s="125"/>
    </row>
    <row r="140" spans="1:24">
      <c r="A140" s="109"/>
      <c r="B140" s="90"/>
      <c r="C140" s="3"/>
      <c r="D140" s="142"/>
      <c r="E140" s="90"/>
      <c r="F140" s="90"/>
      <c r="G140" s="90"/>
      <c r="H140" s="90"/>
      <c r="I140" s="90"/>
      <c r="J140" s="243"/>
      <c r="K140" s="243"/>
      <c r="L140" s="91"/>
      <c r="M140" s="91"/>
      <c r="N140" s="91"/>
      <c r="O140" s="136"/>
      <c r="P140" s="142"/>
      <c r="Q140" s="136"/>
      <c r="R140" s="90"/>
      <c r="S140" s="90"/>
      <c r="T140" s="90"/>
      <c r="U140" s="90"/>
      <c r="V140" s="90"/>
      <c r="W140" s="191"/>
      <c r="X140" s="125"/>
    </row>
    <row r="141" spans="1:24">
      <c r="A141" s="109"/>
      <c r="B141" s="90"/>
      <c r="C141" s="3"/>
      <c r="D141" s="142"/>
      <c r="E141" s="90"/>
      <c r="F141" s="90"/>
      <c r="G141" s="90"/>
      <c r="H141" s="90"/>
      <c r="I141" s="90"/>
      <c r="J141" s="243"/>
      <c r="K141" s="243"/>
      <c r="L141" s="91"/>
      <c r="M141" s="91"/>
      <c r="N141" s="91"/>
      <c r="O141" s="136"/>
      <c r="P141" s="142"/>
      <c r="Q141" s="136"/>
      <c r="R141" s="90"/>
      <c r="S141" s="90"/>
      <c r="T141" s="90"/>
      <c r="U141" s="90"/>
      <c r="V141" s="90"/>
      <c r="W141" s="191"/>
      <c r="X141" s="125"/>
    </row>
    <row r="142" spans="1:24">
      <c r="A142" s="109"/>
      <c r="B142" s="90"/>
      <c r="C142" s="3"/>
      <c r="D142" s="142"/>
      <c r="E142" s="90"/>
      <c r="F142" s="90"/>
      <c r="G142" s="90"/>
      <c r="H142" s="90"/>
      <c r="I142" s="90"/>
      <c r="J142" s="243"/>
      <c r="K142" s="243"/>
      <c r="L142" s="91"/>
      <c r="M142" s="91"/>
      <c r="N142" s="91"/>
      <c r="O142" s="136"/>
      <c r="P142" s="142"/>
      <c r="Q142" s="136"/>
      <c r="R142" s="90"/>
      <c r="S142" s="90"/>
      <c r="T142" s="90"/>
      <c r="U142" s="90"/>
      <c r="V142" s="90"/>
      <c r="W142" s="191"/>
      <c r="X142" s="125"/>
    </row>
    <row r="143" spans="1:24">
      <c r="A143" s="109"/>
      <c r="B143" s="90"/>
      <c r="C143" s="3"/>
      <c r="D143" s="142"/>
      <c r="E143" s="90"/>
      <c r="F143" s="90"/>
      <c r="G143" s="90"/>
      <c r="H143" s="90"/>
      <c r="I143" s="90"/>
      <c r="J143" s="243"/>
      <c r="K143" s="243"/>
      <c r="L143" s="91"/>
      <c r="M143" s="91"/>
      <c r="N143" s="91"/>
      <c r="O143" s="136"/>
      <c r="P143" s="142"/>
      <c r="Q143" s="136"/>
      <c r="R143" s="90"/>
      <c r="S143" s="90"/>
      <c r="T143" s="90"/>
      <c r="U143" s="90"/>
      <c r="V143" s="90"/>
      <c r="W143" s="191"/>
      <c r="X143" s="125"/>
    </row>
    <row r="144" spans="1:24">
      <c r="A144" s="109"/>
      <c r="B144" s="90"/>
      <c r="C144" s="3"/>
      <c r="D144" s="142"/>
      <c r="E144" s="90"/>
      <c r="F144" s="90"/>
      <c r="G144" s="90"/>
      <c r="H144" s="90"/>
      <c r="I144" s="90"/>
      <c r="J144" s="243"/>
      <c r="K144" s="243"/>
      <c r="L144" s="91"/>
      <c r="M144" s="91"/>
      <c r="N144" s="91"/>
      <c r="O144" s="136"/>
      <c r="P144" s="142"/>
      <c r="Q144" s="136"/>
      <c r="R144" s="90"/>
      <c r="S144" s="90"/>
      <c r="T144" s="90"/>
      <c r="U144" s="90"/>
      <c r="V144" s="90"/>
      <c r="W144" s="191"/>
      <c r="X144" s="125"/>
    </row>
    <row r="145" spans="1:24">
      <c r="A145" s="109"/>
      <c r="B145" s="90"/>
      <c r="C145" s="3"/>
      <c r="D145" s="142"/>
      <c r="E145" s="90"/>
      <c r="F145" s="90"/>
      <c r="G145" s="90"/>
      <c r="H145" s="90"/>
      <c r="I145" s="90"/>
      <c r="J145" s="243"/>
      <c r="K145" s="243"/>
      <c r="L145" s="91"/>
      <c r="M145" s="91"/>
      <c r="N145" s="91"/>
      <c r="O145" s="136"/>
      <c r="P145" s="142"/>
      <c r="Q145" s="136"/>
      <c r="R145" s="90"/>
      <c r="S145" s="90"/>
      <c r="T145" s="90"/>
      <c r="U145" s="90"/>
      <c r="V145" s="90"/>
      <c r="W145" s="191"/>
      <c r="X145" s="125"/>
    </row>
    <row r="146" spans="1:24">
      <c r="A146" s="109"/>
      <c r="B146" s="90"/>
      <c r="C146" s="3"/>
      <c r="D146" s="142"/>
      <c r="E146" s="90"/>
      <c r="F146" s="90"/>
      <c r="G146" s="90"/>
      <c r="H146" s="90"/>
      <c r="I146" s="90"/>
      <c r="J146" s="243"/>
      <c r="K146" s="243"/>
      <c r="L146" s="91"/>
      <c r="M146" s="91"/>
      <c r="N146" s="91"/>
      <c r="O146" s="136"/>
      <c r="P146" s="142"/>
      <c r="Q146" s="136"/>
      <c r="R146" s="90"/>
      <c r="S146" s="90"/>
      <c r="T146" s="90"/>
      <c r="U146" s="90"/>
      <c r="V146" s="90"/>
      <c r="W146" s="191"/>
      <c r="X146" s="125"/>
    </row>
    <row r="147" spans="1:24">
      <c r="A147" s="109"/>
      <c r="B147" s="90"/>
      <c r="C147" s="3"/>
      <c r="D147" s="142"/>
      <c r="E147" s="90"/>
      <c r="F147" s="90"/>
      <c r="G147" s="90"/>
      <c r="H147" s="90"/>
      <c r="I147" s="90"/>
      <c r="J147" s="243"/>
      <c r="K147" s="243"/>
      <c r="L147" s="91"/>
      <c r="M147" s="91"/>
      <c r="N147" s="91"/>
      <c r="O147" s="136"/>
      <c r="P147" s="142"/>
      <c r="Q147" s="136"/>
      <c r="R147" s="90"/>
      <c r="S147" s="90"/>
      <c r="T147" s="90"/>
      <c r="U147" s="90"/>
      <c r="V147" s="90"/>
      <c r="W147" s="191"/>
      <c r="X147" s="125"/>
    </row>
    <row r="148" spans="1:24">
      <c r="A148" s="109"/>
      <c r="B148" s="90"/>
      <c r="C148" s="3"/>
      <c r="D148" s="142"/>
      <c r="E148" s="90"/>
      <c r="F148" s="90"/>
      <c r="G148" s="90"/>
      <c r="H148" s="90"/>
      <c r="I148" s="90"/>
      <c r="J148" s="243"/>
      <c r="K148" s="243"/>
      <c r="L148" s="91"/>
      <c r="M148" s="91"/>
      <c r="N148" s="91"/>
      <c r="O148" s="136"/>
      <c r="P148" s="142"/>
      <c r="Q148" s="136"/>
      <c r="R148" s="90"/>
      <c r="S148" s="90"/>
      <c r="T148" s="90"/>
      <c r="U148" s="90"/>
      <c r="V148" s="90"/>
      <c r="W148" s="191"/>
      <c r="X148" s="125"/>
    </row>
    <row r="149" spans="1:24">
      <c r="A149" s="109"/>
      <c r="B149" s="90"/>
      <c r="C149" s="3"/>
      <c r="D149" s="142"/>
      <c r="E149" s="90"/>
      <c r="F149" s="90"/>
      <c r="G149" s="90"/>
      <c r="H149" s="90"/>
      <c r="I149" s="90"/>
      <c r="J149" s="243"/>
      <c r="K149" s="243"/>
      <c r="L149" s="91"/>
      <c r="M149" s="91"/>
      <c r="N149" s="91"/>
      <c r="O149" s="136"/>
      <c r="P149" s="142"/>
      <c r="Q149" s="136"/>
      <c r="R149" s="90"/>
      <c r="S149" s="90"/>
      <c r="T149" s="90"/>
      <c r="U149" s="90"/>
      <c r="V149" s="90"/>
      <c r="W149" s="191"/>
      <c r="X149" s="125"/>
    </row>
    <row r="150" spans="1:24">
      <c r="A150" s="109"/>
      <c r="B150" s="90"/>
      <c r="C150" s="3"/>
      <c r="D150" s="142"/>
      <c r="E150" s="90"/>
      <c r="F150" s="90"/>
      <c r="G150" s="90"/>
      <c r="H150" s="90"/>
      <c r="I150" s="90"/>
      <c r="J150" s="243"/>
      <c r="K150" s="243"/>
      <c r="L150" s="91"/>
      <c r="M150" s="91"/>
      <c r="N150" s="91"/>
      <c r="O150" s="136"/>
      <c r="P150" s="142"/>
      <c r="Q150" s="136"/>
      <c r="R150" s="90"/>
      <c r="S150" s="90"/>
      <c r="T150" s="90"/>
      <c r="U150" s="90"/>
      <c r="V150" s="90"/>
      <c r="W150" s="191"/>
      <c r="X150" s="125"/>
    </row>
    <row r="151" spans="1:24">
      <c r="A151" s="109"/>
      <c r="B151" s="90"/>
      <c r="C151" s="3"/>
      <c r="D151" s="142"/>
      <c r="E151" s="90"/>
      <c r="F151" s="90"/>
      <c r="G151" s="90"/>
      <c r="H151" s="90"/>
      <c r="I151" s="90"/>
      <c r="J151" s="243"/>
      <c r="K151" s="243"/>
      <c r="L151" s="91"/>
      <c r="M151" s="91"/>
      <c r="N151" s="91"/>
      <c r="O151" s="136"/>
      <c r="P151" s="142"/>
      <c r="Q151" s="136"/>
      <c r="R151" s="90"/>
      <c r="S151" s="90"/>
      <c r="T151" s="90"/>
      <c r="U151" s="90"/>
      <c r="V151" s="90"/>
      <c r="W151" s="191"/>
      <c r="X151" s="125"/>
    </row>
    <row r="152" spans="1:24">
      <c r="A152" s="109"/>
      <c r="B152" s="90"/>
      <c r="C152" s="3"/>
      <c r="D152" s="142"/>
      <c r="E152" s="90"/>
      <c r="F152" s="90"/>
      <c r="G152" s="90"/>
      <c r="H152" s="90"/>
      <c r="I152" s="90"/>
      <c r="J152" s="243"/>
      <c r="K152" s="243"/>
      <c r="L152" s="91"/>
      <c r="M152" s="91"/>
      <c r="N152" s="91"/>
      <c r="O152" s="136"/>
      <c r="P152" s="142"/>
      <c r="Q152" s="136"/>
      <c r="R152" s="90"/>
      <c r="S152" s="90"/>
      <c r="T152" s="90"/>
      <c r="U152" s="90"/>
      <c r="V152" s="90"/>
      <c r="W152" s="191"/>
      <c r="X152" s="125"/>
    </row>
    <row r="153" spans="1:24">
      <c r="A153" s="124"/>
      <c r="B153" s="126"/>
      <c r="C153" s="95"/>
      <c r="D153" s="143"/>
      <c r="E153" s="126"/>
      <c r="F153" s="126"/>
      <c r="G153" s="126"/>
      <c r="H153" s="126"/>
      <c r="I153" s="126"/>
      <c r="J153" s="244"/>
      <c r="K153" s="244"/>
      <c r="L153" s="130"/>
      <c r="M153" s="130"/>
      <c r="N153" s="130"/>
      <c r="O153" s="137"/>
      <c r="P153" s="143"/>
      <c r="Q153" s="137"/>
      <c r="R153" s="126"/>
      <c r="S153" s="126"/>
      <c r="T153" s="126"/>
      <c r="U153" s="126"/>
      <c r="V153" s="126"/>
      <c r="W153" s="192"/>
      <c r="X153" s="123"/>
    </row>
    <row r="159" spans="1:24">
      <c r="T159" s="257"/>
    </row>
  </sheetData>
  <mergeCells count="1">
    <mergeCell ref="A1:X1"/>
  </mergeCells>
  <phoneticPr fontId="3" type="noConversion"/>
  <hyperlinks>
    <hyperlink ref="X21" r:id="rId1" xr:uid="{A4A5D7BF-A442-4500-BBEE-FF9167377267}"/>
    <hyperlink ref="X32" r:id="rId2" xr:uid="{1EE3BBCD-8DBB-4109-9969-32778F9B4835}"/>
    <hyperlink ref="X52" r:id="rId3" xr:uid="{FDF72368-9C9A-4D73-944A-EB24938B0CA9}"/>
  </hyperlinks>
  <pageMargins left="0.7" right="0.7" top="0.75" bottom="0.75" header="0.3" footer="0.3"/>
  <pageSetup orientation="portrait" r:id="rId4"/>
  <ignoredErrors>
    <ignoredError sqref="D31 D33:D37 R26 O38:O40" numberStoredAsText="1"/>
  </ignoredErrors>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539A96EC-648C-4819-BD3C-90995E78035F}">
          <x14:formula1>
            <xm:f>'LISTAS DESPLEGABLES'!$A$2:$A$5</xm:f>
          </x14:formula1>
          <xm:sqref>V50:V109 V3:V26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38EC1-80A2-4DD1-ABF9-1B4B8C3C5DD8}">
  <dimension ref="A1:Q101"/>
  <sheetViews>
    <sheetView zoomScale="80" zoomScaleNormal="80" workbookViewId="0">
      <pane xSplit="2" ySplit="2" topLeftCell="C3" activePane="bottomRight" state="frozen"/>
      <selection pane="topRight" activeCell="C1" sqref="C1"/>
      <selection pane="bottomLeft" activeCell="A3" sqref="A3"/>
      <selection pane="bottomRight" activeCell="A2" sqref="A2"/>
    </sheetView>
  </sheetViews>
  <sheetFormatPr baseColWidth="10" defaultColWidth="11.42578125" defaultRowHeight="15"/>
  <cols>
    <col min="1" max="1" width="12" bestFit="1" customWidth="1"/>
    <col min="2" max="2" width="33.140625" customWidth="1"/>
    <col min="3" max="3" width="11.7109375" bestFit="1" customWidth="1"/>
    <col min="4" max="5" width="18.5703125" customWidth="1"/>
    <col min="6" max="6" width="43.85546875" customWidth="1"/>
    <col min="7" max="7" width="12.85546875" bestFit="1" customWidth="1"/>
    <col min="9" max="9" width="18.85546875" customWidth="1"/>
    <col min="10" max="10" width="16.7109375" bestFit="1" customWidth="1"/>
    <col min="11" max="11" width="16.7109375" customWidth="1"/>
    <col min="12" max="12" width="17.7109375" customWidth="1"/>
    <col min="13" max="13" width="18" customWidth="1"/>
    <col min="14" max="14" width="13.140625" bestFit="1" customWidth="1"/>
    <col min="15" max="15" width="13.85546875" customWidth="1"/>
    <col min="16" max="16" width="37.42578125" customWidth="1"/>
    <col min="17" max="17" width="40" customWidth="1"/>
  </cols>
  <sheetData>
    <row r="1" spans="1:17" ht="28.5" customHeight="1">
      <c r="A1" s="283" t="s">
        <v>0</v>
      </c>
      <c r="B1" s="284"/>
      <c r="C1" s="284"/>
      <c r="D1" s="284"/>
      <c r="E1" s="284"/>
      <c r="F1" s="284"/>
      <c r="G1" s="284"/>
      <c r="H1" s="284"/>
      <c r="I1" s="284"/>
      <c r="J1" s="284"/>
      <c r="K1" s="284"/>
      <c r="L1" s="284"/>
      <c r="M1" s="284"/>
      <c r="N1" s="284"/>
      <c r="O1" s="284"/>
      <c r="P1" s="284"/>
      <c r="Q1" s="284"/>
    </row>
    <row r="2" spans="1:17" ht="30">
      <c r="A2" s="1" t="s">
        <v>1</v>
      </c>
      <c r="B2" s="2" t="s">
        <v>2</v>
      </c>
      <c r="C2" s="2" t="s">
        <v>3</v>
      </c>
      <c r="D2" s="2" t="s">
        <v>4</v>
      </c>
      <c r="E2" s="19" t="s">
        <v>5</v>
      </c>
      <c r="F2" s="2" t="s">
        <v>6</v>
      </c>
      <c r="G2" s="2" t="s">
        <v>7</v>
      </c>
      <c r="H2" s="2" t="s">
        <v>8</v>
      </c>
      <c r="I2" s="2" t="s">
        <v>9</v>
      </c>
      <c r="J2" s="2" t="s">
        <v>10</v>
      </c>
      <c r="K2" s="2" t="s">
        <v>11</v>
      </c>
      <c r="L2" s="1" t="s">
        <v>12</v>
      </c>
      <c r="M2" s="1" t="s">
        <v>13</v>
      </c>
      <c r="N2" s="2" t="s">
        <v>14</v>
      </c>
      <c r="O2" s="2" t="s">
        <v>15</v>
      </c>
      <c r="P2" s="2" t="s">
        <v>16</v>
      </c>
      <c r="Q2" s="2" t="s">
        <v>17</v>
      </c>
    </row>
    <row r="3" spans="1:17">
      <c r="A3" s="3" t="s">
        <v>18</v>
      </c>
      <c r="B3" s="4" t="s">
        <v>19</v>
      </c>
      <c r="C3" s="3"/>
      <c r="D3" s="4"/>
      <c r="E3" s="4"/>
      <c r="F3" s="8"/>
      <c r="G3" s="6"/>
      <c r="H3" s="6"/>
      <c r="I3" s="5"/>
      <c r="J3" s="3"/>
      <c r="K3" s="5"/>
      <c r="L3" s="5"/>
      <c r="M3" s="5"/>
      <c r="N3" s="7"/>
      <c r="O3" s="3"/>
      <c r="P3" s="8"/>
      <c r="Q3" s="9"/>
    </row>
    <row r="4" spans="1:17" ht="30">
      <c r="A4" s="3" t="s">
        <v>20</v>
      </c>
      <c r="B4" s="4" t="s">
        <v>21</v>
      </c>
      <c r="C4" s="3"/>
      <c r="D4" s="4"/>
      <c r="E4" s="4"/>
      <c r="F4" s="8"/>
      <c r="G4" s="6"/>
      <c r="H4" s="6"/>
      <c r="I4" s="5"/>
      <c r="J4" s="3"/>
      <c r="K4" s="5"/>
      <c r="L4" s="5"/>
      <c r="M4" s="5"/>
      <c r="N4" s="7"/>
      <c r="O4" s="3"/>
      <c r="P4" s="8"/>
      <c r="Q4" s="9"/>
    </row>
    <row r="5" spans="1:17">
      <c r="A5" s="3" t="s">
        <v>22</v>
      </c>
      <c r="B5" s="4"/>
      <c r="C5" s="3"/>
      <c r="D5" s="4"/>
      <c r="E5" s="4"/>
      <c r="F5" s="8"/>
      <c r="G5" s="6"/>
      <c r="H5" s="6"/>
      <c r="I5" s="5"/>
      <c r="J5" s="3"/>
      <c r="K5" s="5"/>
      <c r="L5" s="5"/>
      <c r="M5" s="5"/>
      <c r="N5" s="7"/>
      <c r="O5" s="3"/>
      <c r="P5" s="10"/>
      <c r="Q5" s="9"/>
    </row>
    <row r="6" spans="1:17">
      <c r="A6" s="3" t="s">
        <v>23</v>
      </c>
      <c r="B6" s="4"/>
      <c r="C6" s="3"/>
      <c r="D6" s="4"/>
      <c r="E6" s="4"/>
      <c r="F6" s="8"/>
      <c r="G6" s="6"/>
      <c r="H6" s="6"/>
      <c r="I6" s="5"/>
      <c r="J6" s="3"/>
      <c r="K6" s="5"/>
      <c r="L6" s="5"/>
      <c r="M6" s="5"/>
      <c r="N6" s="7"/>
      <c r="O6" s="3"/>
      <c r="P6" s="10"/>
      <c r="Q6" s="11"/>
    </row>
    <row r="7" spans="1:17">
      <c r="A7" s="3" t="s">
        <v>24</v>
      </c>
      <c r="B7" s="4"/>
      <c r="C7" s="3"/>
      <c r="D7" s="4"/>
      <c r="E7" s="4"/>
      <c r="F7" s="8"/>
      <c r="G7" s="6"/>
      <c r="H7" s="6"/>
      <c r="I7" s="5"/>
      <c r="J7" s="3"/>
      <c r="K7" s="5"/>
      <c r="L7" s="5"/>
      <c r="M7" s="5"/>
      <c r="N7" s="7"/>
      <c r="O7" s="3"/>
      <c r="P7" s="8"/>
      <c r="Q7" s="11"/>
    </row>
    <row r="8" spans="1:17">
      <c r="A8" s="3" t="s">
        <v>25</v>
      </c>
      <c r="B8" s="4"/>
      <c r="C8" s="3"/>
      <c r="D8" s="4"/>
      <c r="E8" s="4"/>
      <c r="F8" s="8"/>
      <c r="G8" s="6"/>
      <c r="H8" s="6"/>
      <c r="I8" s="5"/>
      <c r="J8" s="3"/>
      <c r="K8" s="5"/>
      <c r="L8" s="5"/>
      <c r="M8" s="5"/>
      <c r="N8" s="7"/>
      <c r="O8" s="3"/>
      <c r="P8" s="10"/>
      <c r="Q8" s="11"/>
    </row>
    <row r="9" spans="1:17">
      <c r="A9" s="3" t="s">
        <v>26</v>
      </c>
      <c r="B9" s="4"/>
      <c r="C9" s="3"/>
      <c r="D9" s="4"/>
      <c r="E9" s="4"/>
      <c r="F9" s="4"/>
      <c r="G9" s="6"/>
      <c r="H9" s="6"/>
      <c r="I9" s="5"/>
      <c r="J9" s="3"/>
      <c r="K9" s="5"/>
      <c r="L9" s="5"/>
      <c r="M9" s="5"/>
      <c r="N9" s="7"/>
      <c r="O9" s="3"/>
      <c r="P9" s="10"/>
      <c r="Q9" s="10"/>
    </row>
    <row r="10" spans="1:17">
      <c r="A10" s="3" t="s">
        <v>27</v>
      </c>
      <c r="B10" s="4"/>
      <c r="C10" s="13"/>
      <c r="D10" s="4"/>
      <c r="E10" s="4"/>
      <c r="F10" s="8"/>
      <c r="G10" s="6"/>
      <c r="H10" s="6"/>
      <c r="I10" s="5"/>
      <c r="J10" s="3"/>
      <c r="K10" s="5"/>
      <c r="L10" s="5"/>
      <c r="M10" s="3"/>
      <c r="N10" s="3"/>
      <c r="O10" s="3"/>
      <c r="P10" s="10"/>
      <c r="Q10" s="16"/>
    </row>
    <row r="11" spans="1:17">
      <c r="A11" s="3" t="s">
        <v>28</v>
      </c>
      <c r="B11" s="4"/>
      <c r="C11" s="3"/>
      <c r="D11" s="4"/>
      <c r="E11" s="4"/>
      <c r="F11" s="4"/>
      <c r="G11" s="6"/>
      <c r="H11" s="6"/>
      <c r="I11" s="5"/>
      <c r="J11" s="3"/>
      <c r="K11" s="5"/>
      <c r="L11" s="5"/>
      <c r="M11" s="14"/>
      <c r="N11" s="15"/>
      <c r="O11" s="3"/>
      <c r="P11" s="8"/>
      <c r="Q11" s="17"/>
    </row>
    <row r="12" spans="1:17">
      <c r="A12" s="3" t="s">
        <v>29</v>
      </c>
      <c r="B12" s="4"/>
      <c r="C12" s="3"/>
      <c r="D12" s="4"/>
      <c r="E12" s="4"/>
      <c r="F12" s="12"/>
      <c r="G12" s="6"/>
      <c r="H12" s="6"/>
      <c r="I12" s="5"/>
      <c r="J12" s="3"/>
      <c r="K12" s="5"/>
      <c r="L12" s="5"/>
      <c r="M12" s="14"/>
      <c r="N12" s="15"/>
      <c r="O12" s="3"/>
      <c r="P12" s="8"/>
      <c r="Q12" s="18"/>
    </row>
    <row r="13" spans="1:17">
      <c r="A13" s="3" t="s">
        <v>30</v>
      </c>
      <c r="B13" s="4"/>
      <c r="C13" s="3"/>
      <c r="D13" s="4"/>
      <c r="E13" s="4"/>
      <c r="F13" s="12"/>
      <c r="G13" s="6"/>
      <c r="H13" s="6"/>
      <c r="I13" s="5"/>
      <c r="J13" s="3"/>
      <c r="K13" s="5"/>
      <c r="L13" s="5"/>
      <c r="M13" s="14"/>
      <c r="N13" s="15"/>
      <c r="O13" s="3"/>
      <c r="P13" s="10"/>
      <c r="Q13" s="18"/>
    </row>
    <row r="14" spans="1:17">
      <c r="A14" s="3" t="s">
        <v>31</v>
      </c>
      <c r="B14" s="3"/>
      <c r="C14" s="3"/>
      <c r="D14" s="3"/>
      <c r="E14" s="3"/>
      <c r="F14" s="3"/>
      <c r="G14" s="3"/>
      <c r="H14" s="3"/>
      <c r="I14" s="5"/>
      <c r="J14" s="3"/>
      <c r="K14" s="3"/>
      <c r="L14" s="5"/>
      <c r="M14" s="3"/>
      <c r="N14" s="3"/>
      <c r="O14" s="3"/>
      <c r="P14" s="10"/>
      <c r="Q14" s="10"/>
    </row>
    <row r="15" spans="1:17">
      <c r="A15" s="3" t="s">
        <v>32</v>
      </c>
      <c r="B15" s="3"/>
      <c r="C15" s="3"/>
      <c r="D15" s="3"/>
      <c r="E15" s="3"/>
      <c r="F15" s="3"/>
      <c r="G15" s="3"/>
      <c r="H15" s="3"/>
      <c r="I15" s="5"/>
      <c r="J15" s="3"/>
      <c r="K15" s="3"/>
      <c r="L15" s="5"/>
      <c r="M15" s="3"/>
      <c r="N15" s="3"/>
      <c r="O15" s="3"/>
      <c r="P15" s="10"/>
      <c r="Q15" s="10"/>
    </row>
    <row r="16" spans="1:17">
      <c r="A16" s="3" t="s">
        <v>33</v>
      </c>
      <c r="B16" s="3"/>
      <c r="C16" s="3"/>
      <c r="D16" s="3"/>
      <c r="E16" s="3"/>
      <c r="F16" s="3"/>
      <c r="G16" s="3"/>
      <c r="H16" s="3"/>
      <c r="I16" s="5"/>
      <c r="J16" s="3"/>
      <c r="K16" s="3"/>
      <c r="L16" s="5"/>
      <c r="M16" s="3"/>
      <c r="N16" s="3"/>
      <c r="O16" s="3"/>
      <c r="P16" s="10"/>
      <c r="Q16" s="10"/>
    </row>
    <row r="17" spans="1:17">
      <c r="A17" s="3" t="s">
        <v>34</v>
      </c>
      <c r="B17" s="3"/>
      <c r="C17" s="3"/>
      <c r="D17" s="3"/>
      <c r="E17" s="3"/>
      <c r="F17" s="3"/>
      <c r="G17" s="3"/>
      <c r="H17" s="3"/>
      <c r="I17" s="5"/>
      <c r="J17" s="3"/>
      <c r="K17" s="3"/>
      <c r="L17" s="5"/>
      <c r="M17" s="3"/>
      <c r="N17" s="3"/>
      <c r="O17" s="3"/>
      <c r="P17" s="10"/>
      <c r="Q17" s="10"/>
    </row>
    <row r="18" spans="1:17">
      <c r="A18" s="3" t="s">
        <v>35</v>
      </c>
      <c r="B18" s="3"/>
      <c r="C18" s="3"/>
      <c r="D18" s="3"/>
      <c r="E18" s="3"/>
      <c r="F18" s="3"/>
      <c r="G18" s="3"/>
      <c r="H18" s="3"/>
      <c r="I18" s="5"/>
      <c r="J18" s="3"/>
      <c r="K18" s="3"/>
      <c r="L18" s="5"/>
      <c r="M18" s="3"/>
      <c r="N18" s="3"/>
      <c r="O18" s="3"/>
      <c r="P18" s="10"/>
      <c r="Q18" s="10"/>
    </row>
    <row r="19" spans="1:17">
      <c r="A19" s="3" t="s">
        <v>36</v>
      </c>
      <c r="B19" s="3"/>
      <c r="C19" s="3"/>
      <c r="D19" s="3"/>
      <c r="E19" s="3"/>
      <c r="F19" s="3"/>
      <c r="G19" s="3"/>
      <c r="H19" s="3"/>
      <c r="I19" s="5"/>
      <c r="J19" s="3"/>
      <c r="K19" s="3"/>
      <c r="L19" s="5"/>
      <c r="M19" s="3"/>
      <c r="N19" s="3"/>
      <c r="O19" s="3"/>
      <c r="P19" s="10"/>
      <c r="Q19" s="10"/>
    </row>
    <row r="20" spans="1:17">
      <c r="A20" s="3" t="s">
        <v>37</v>
      </c>
      <c r="B20" s="3"/>
      <c r="C20" s="3"/>
      <c r="D20" s="3"/>
      <c r="E20" s="3"/>
      <c r="F20" s="3"/>
      <c r="G20" s="3"/>
      <c r="H20" s="3"/>
      <c r="I20" s="5"/>
      <c r="J20" s="3"/>
      <c r="K20" s="3"/>
      <c r="L20" s="5"/>
      <c r="M20" s="3"/>
      <c r="N20" s="3"/>
      <c r="O20" s="3"/>
      <c r="P20" s="10"/>
      <c r="Q20" s="10"/>
    </row>
    <row r="21" spans="1:17">
      <c r="A21" s="3" t="s">
        <v>38</v>
      </c>
      <c r="B21" s="3"/>
      <c r="C21" s="3"/>
      <c r="D21" s="3"/>
      <c r="E21" s="3"/>
      <c r="F21" s="3"/>
      <c r="G21" s="3"/>
      <c r="H21" s="3"/>
      <c r="I21" s="5"/>
      <c r="J21" s="3"/>
      <c r="K21" s="3"/>
      <c r="L21" s="5"/>
      <c r="M21" s="3"/>
      <c r="N21" s="3"/>
      <c r="O21" s="3"/>
      <c r="P21" s="10"/>
      <c r="Q21" s="10"/>
    </row>
    <row r="22" spans="1:17">
      <c r="A22" s="3" t="s">
        <v>39</v>
      </c>
      <c r="B22" s="3"/>
      <c r="C22" s="3"/>
      <c r="D22" s="3"/>
      <c r="E22" s="3"/>
      <c r="F22" s="3"/>
      <c r="G22" s="3"/>
      <c r="H22" s="3"/>
      <c r="I22" s="5"/>
      <c r="J22" s="3"/>
      <c r="K22" s="3"/>
      <c r="L22" s="5"/>
      <c r="M22" s="3"/>
      <c r="N22" s="3"/>
      <c r="O22" s="3"/>
      <c r="P22" s="10"/>
      <c r="Q22" s="10"/>
    </row>
    <row r="23" spans="1:17">
      <c r="A23" s="3" t="s">
        <v>40</v>
      </c>
      <c r="B23" s="3"/>
      <c r="C23" s="3"/>
      <c r="D23" s="3"/>
      <c r="E23" s="3"/>
      <c r="F23" s="3"/>
      <c r="G23" s="3"/>
      <c r="H23" s="3"/>
      <c r="I23" s="5"/>
      <c r="J23" s="3"/>
      <c r="K23" s="3"/>
      <c r="L23" s="5"/>
      <c r="M23" s="3"/>
      <c r="N23" s="3"/>
      <c r="O23" s="3"/>
      <c r="P23" s="10"/>
      <c r="Q23" s="10"/>
    </row>
    <row r="24" spans="1:17">
      <c r="A24" s="3" t="s">
        <v>41</v>
      </c>
      <c r="B24" s="3"/>
      <c r="C24" s="3"/>
      <c r="D24" s="3"/>
      <c r="E24" s="3"/>
      <c r="F24" s="3"/>
      <c r="G24" s="3"/>
      <c r="H24" s="3"/>
      <c r="I24" s="5"/>
      <c r="J24" s="3"/>
      <c r="K24" s="3"/>
      <c r="L24" s="5"/>
      <c r="M24" s="3"/>
      <c r="N24" s="3"/>
      <c r="O24" s="3"/>
      <c r="P24" s="10"/>
      <c r="Q24" s="10"/>
    </row>
    <row r="25" spans="1:17">
      <c r="A25" s="3" t="s">
        <v>42</v>
      </c>
      <c r="B25" s="3"/>
      <c r="C25" s="3"/>
      <c r="D25" s="3"/>
      <c r="E25" s="3"/>
      <c r="F25" s="3"/>
      <c r="G25" s="3"/>
      <c r="H25" s="3"/>
      <c r="I25" s="5"/>
      <c r="J25" s="3"/>
      <c r="K25" s="3"/>
      <c r="L25" s="5"/>
      <c r="M25" s="3"/>
      <c r="N25" s="3"/>
      <c r="O25" s="3"/>
      <c r="P25" s="10"/>
      <c r="Q25" s="10"/>
    </row>
    <row r="26" spans="1:17">
      <c r="A26" s="3" t="s">
        <v>43</v>
      </c>
      <c r="B26" s="3"/>
      <c r="C26" s="3"/>
      <c r="D26" s="3"/>
      <c r="E26" s="3"/>
      <c r="F26" s="3"/>
      <c r="G26" s="3"/>
      <c r="H26" s="3"/>
      <c r="I26" s="5"/>
      <c r="J26" s="3"/>
      <c r="K26" s="3"/>
      <c r="L26" s="5"/>
      <c r="M26" s="3"/>
      <c r="N26" s="3"/>
      <c r="O26" s="3"/>
      <c r="P26" s="10"/>
      <c r="Q26" s="10"/>
    </row>
    <row r="27" spans="1:17">
      <c r="A27" s="3" t="s">
        <v>44</v>
      </c>
      <c r="B27" s="3"/>
      <c r="C27" s="3"/>
      <c r="D27" s="3"/>
      <c r="E27" s="3"/>
      <c r="F27" s="3"/>
      <c r="G27" s="3"/>
      <c r="H27" s="3"/>
      <c r="I27" s="5"/>
      <c r="J27" s="3"/>
      <c r="K27" s="3"/>
      <c r="L27" s="5"/>
      <c r="M27" s="3"/>
      <c r="N27" s="3"/>
      <c r="O27" s="3"/>
      <c r="P27" s="10"/>
      <c r="Q27" s="10"/>
    </row>
    <row r="28" spans="1:17">
      <c r="A28" s="3" t="s">
        <v>45</v>
      </c>
      <c r="B28" s="3"/>
      <c r="C28" s="3"/>
      <c r="D28" s="3"/>
      <c r="E28" s="3"/>
      <c r="F28" s="3"/>
      <c r="G28" s="3"/>
      <c r="H28" s="3"/>
      <c r="I28" s="5"/>
      <c r="J28" s="3"/>
      <c r="K28" s="3"/>
      <c r="L28" s="5"/>
      <c r="M28" s="3"/>
      <c r="N28" s="3"/>
      <c r="O28" s="3"/>
      <c r="P28" s="10"/>
      <c r="Q28" s="10"/>
    </row>
    <row r="29" spans="1:17">
      <c r="A29" s="3" t="s">
        <v>46</v>
      </c>
      <c r="B29" s="3"/>
      <c r="C29" s="3"/>
      <c r="D29" s="3"/>
      <c r="E29" s="3"/>
      <c r="F29" s="3"/>
      <c r="G29" s="3"/>
      <c r="H29" s="3"/>
      <c r="I29" s="5"/>
      <c r="J29" s="3"/>
      <c r="K29" s="3"/>
      <c r="L29" s="5"/>
      <c r="M29" s="3"/>
      <c r="N29" s="3"/>
      <c r="O29" s="3"/>
      <c r="P29" s="10"/>
      <c r="Q29" s="10"/>
    </row>
    <row r="30" spans="1:17">
      <c r="A30" s="3" t="s">
        <v>47</v>
      </c>
      <c r="B30" s="3"/>
      <c r="C30" s="3"/>
      <c r="D30" s="3"/>
      <c r="E30" s="3"/>
      <c r="F30" s="3"/>
      <c r="G30" s="3"/>
      <c r="H30" s="3"/>
      <c r="I30" s="5"/>
      <c r="J30" s="3"/>
      <c r="K30" s="3"/>
      <c r="L30" s="5"/>
      <c r="M30" s="3"/>
      <c r="N30" s="3"/>
      <c r="O30" s="3"/>
      <c r="P30" s="10"/>
      <c r="Q30" s="10"/>
    </row>
    <row r="31" spans="1:17">
      <c r="A31" s="3" t="s">
        <v>48</v>
      </c>
      <c r="B31" s="3"/>
      <c r="C31" s="3"/>
      <c r="D31" s="3"/>
      <c r="E31" s="3"/>
      <c r="F31" s="3"/>
      <c r="G31" s="3"/>
      <c r="H31" s="3"/>
      <c r="I31" s="5"/>
      <c r="J31" s="3"/>
      <c r="K31" s="3"/>
      <c r="L31" s="5"/>
      <c r="M31" s="3"/>
      <c r="N31" s="3"/>
      <c r="O31" s="3"/>
      <c r="P31" s="10"/>
      <c r="Q31" s="10"/>
    </row>
    <row r="32" spans="1:17">
      <c r="A32" s="3" t="s">
        <v>49</v>
      </c>
      <c r="B32" s="3"/>
      <c r="C32" s="3"/>
      <c r="D32" s="3"/>
      <c r="E32" s="3"/>
      <c r="F32" s="3"/>
      <c r="G32" s="3"/>
      <c r="H32" s="3"/>
      <c r="I32" s="5"/>
      <c r="J32" s="3"/>
      <c r="K32" s="3"/>
      <c r="L32" s="5"/>
      <c r="M32" s="3"/>
      <c r="N32" s="3"/>
      <c r="O32" s="3"/>
      <c r="P32" s="10"/>
      <c r="Q32" s="10"/>
    </row>
    <row r="33" spans="1:17">
      <c r="A33" s="3" t="s">
        <v>50</v>
      </c>
      <c r="B33" s="3"/>
      <c r="C33" s="3"/>
      <c r="D33" s="3"/>
      <c r="E33" s="3"/>
      <c r="F33" s="3"/>
      <c r="G33" s="3"/>
      <c r="H33" s="3"/>
      <c r="I33" s="5"/>
      <c r="J33" s="3"/>
      <c r="K33" s="3"/>
      <c r="L33" s="5"/>
      <c r="M33" s="3"/>
      <c r="N33" s="3"/>
      <c r="O33" s="3"/>
      <c r="P33" s="10"/>
      <c r="Q33" s="10"/>
    </row>
    <row r="34" spans="1:17">
      <c r="A34" s="3" t="s">
        <v>51</v>
      </c>
      <c r="B34" s="3"/>
      <c r="C34" s="3"/>
      <c r="D34" s="3"/>
      <c r="E34" s="3"/>
      <c r="F34" s="3"/>
      <c r="G34" s="3"/>
      <c r="H34" s="3"/>
      <c r="I34" s="5"/>
      <c r="J34" s="3"/>
      <c r="K34" s="3"/>
      <c r="L34" s="5"/>
      <c r="M34" s="3"/>
      <c r="N34" s="3"/>
      <c r="O34" s="3"/>
      <c r="P34" s="10"/>
      <c r="Q34" s="10"/>
    </row>
    <row r="35" spans="1:17">
      <c r="A35" s="3" t="s">
        <v>52</v>
      </c>
      <c r="B35" s="3"/>
      <c r="C35" s="3"/>
      <c r="D35" s="3"/>
      <c r="E35" s="3"/>
      <c r="F35" s="3"/>
      <c r="G35" s="3"/>
      <c r="H35" s="3"/>
      <c r="I35" s="5"/>
      <c r="J35" s="3"/>
      <c r="K35" s="3"/>
      <c r="L35" s="5"/>
      <c r="M35" s="3"/>
      <c r="N35" s="3"/>
      <c r="O35" s="3"/>
      <c r="P35" s="10"/>
      <c r="Q35" s="10"/>
    </row>
    <row r="36" spans="1:17">
      <c r="A36" s="3" t="s">
        <v>53</v>
      </c>
      <c r="B36" s="3"/>
      <c r="C36" s="3"/>
      <c r="D36" s="3"/>
      <c r="E36" s="3"/>
      <c r="F36" s="3"/>
      <c r="G36" s="3"/>
      <c r="H36" s="3"/>
      <c r="I36" s="5"/>
      <c r="J36" s="3"/>
      <c r="K36" s="3"/>
      <c r="L36" s="5"/>
      <c r="M36" s="3"/>
      <c r="N36" s="3"/>
      <c r="O36" s="3"/>
      <c r="P36" s="10"/>
      <c r="Q36" s="10"/>
    </row>
    <row r="37" spans="1:17">
      <c r="A37" s="3" t="s">
        <v>54</v>
      </c>
      <c r="B37" s="3"/>
      <c r="C37" s="3"/>
      <c r="D37" s="3"/>
      <c r="E37" s="3"/>
      <c r="F37" s="3"/>
      <c r="G37" s="3"/>
      <c r="H37" s="3"/>
      <c r="I37" s="5"/>
      <c r="J37" s="3"/>
      <c r="K37" s="3"/>
      <c r="L37" s="5"/>
      <c r="M37" s="3"/>
      <c r="N37" s="3"/>
      <c r="O37" s="3"/>
      <c r="P37" s="10"/>
      <c r="Q37" s="10"/>
    </row>
    <row r="38" spans="1:17">
      <c r="A38" s="3" t="s">
        <v>55</v>
      </c>
      <c r="B38" s="3"/>
      <c r="C38" s="3"/>
      <c r="D38" s="3"/>
      <c r="E38" s="3"/>
      <c r="F38" s="3"/>
      <c r="G38" s="3"/>
      <c r="H38" s="3"/>
      <c r="I38" s="5"/>
      <c r="J38" s="3"/>
      <c r="K38" s="3"/>
      <c r="L38" s="5"/>
      <c r="M38" s="3"/>
      <c r="N38" s="3"/>
      <c r="O38" s="3"/>
      <c r="P38" s="10"/>
      <c r="Q38" s="10"/>
    </row>
    <row r="39" spans="1:17">
      <c r="A39" s="3" t="s">
        <v>56</v>
      </c>
      <c r="B39" s="3"/>
      <c r="C39" s="3"/>
      <c r="D39" s="3"/>
      <c r="E39" s="3"/>
      <c r="F39" s="3"/>
      <c r="G39" s="3"/>
      <c r="H39" s="3"/>
      <c r="I39" s="5"/>
      <c r="J39" s="3"/>
      <c r="K39" s="3"/>
      <c r="L39" s="5"/>
      <c r="M39" s="3"/>
      <c r="N39" s="3"/>
      <c r="O39" s="3"/>
      <c r="P39" s="10"/>
      <c r="Q39" s="10"/>
    </row>
    <row r="40" spans="1:17">
      <c r="A40" s="3" t="s">
        <v>57</v>
      </c>
      <c r="B40" s="3"/>
      <c r="C40" s="3"/>
      <c r="D40" s="3"/>
      <c r="E40" s="3"/>
      <c r="F40" s="3"/>
      <c r="G40" s="3"/>
      <c r="H40" s="3"/>
      <c r="I40" s="5"/>
      <c r="J40" s="3"/>
      <c r="K40" s="3"/>
      <c r="L40" s="5"/>
      <c r="M40" s="3"/>
      <c r="N40" s="3"/>
      <c r="O40" s="3"/>
      <c r="P40" s="10"/>
      <c r="Q40" s="10"/>
    </row>
    <row r="41" spans="1:17">
      <c r="A41" s="3" t="s">
        <v>58</v>
      </c>
      <c r="B41" s="3"/>
      <c r="C41" s="3"/>
      <c r="D41" s="3"/>
      <c r="E41" s="3"/>
      <c r="F41" s="3"/>
      <c r="G41" s="3"/>
      <c r="H41" s="3"/>
      <c r="I41" s="5"/>
      <c r="J41" s="3"/>
      <c r="K41" s="3"/>
      <c r="L41" s="5"/>
      <c r="M41" s="3"/>
      <c r="N41" s="3"/>
      <c r="O41" s="3"/>
      <c r="P41" s="10"/>
      <c r="Q41" s="10"/>
    </row>
    <row r="42" spans="1:17">
      <c r="A42" s="3" t="s">
        <v>59</v>
      </c>
      <c r="B42" s="3"/>
      <c r="C42" s="3"/>
      <c r="D42" s="3"/>
      <c r="E42" s="3"/>
      <c r="F42" s="3"/>
      <c r="G42" s="3"/>
      <c r="H42" s="3"/>
      <c r="I42" s="5"/>
      <c r="J42" s="3"/>
      <c r="K42" s="3"/>
      <c r="L42" s="5"/>
      <c r="M42" s="3"/>
      <c r="N42" s="3"/>
      <c r="O42" s="3"/>
      <c r="P42" s="10"/>
      <c r="Q42" s="10"/>
    </row>
    <row r="43" spans="1:17">
      <c r="A43" s="3" t="s">
        <v>60</v>
      </c>
      <c r="B43" s="3"/>
      <c r="C43" s="3"/>
      <c r="D43" s="3"/>
      <c r="E43" s="3"/>
      <c r="F43" s="3"/>
      <c r="G43" s="3"/>
      <c r="H43" s="3"/>
      <c r="I43" s="5"/>
      <c r="J43" s="3"/>
      <c r="K43" s="3"/>
      <c r="L43" s="5"/>
      <c r="M43" s="3"/>
      <c r="N43" s="3"/>
      <c r="O43" s="3"/>
      <c r="P43" s="10"/>
      <c r="Q43" s="10"/>
    </row>
    <row r="44" spans="1:17">
      <c r="A44" s="3" t="s">
        <v>61</v>
      </c>
      <c r="B44" s="3"/>
      <c r="C44" s="3"/>
      <c r="D44" s="3"/>
      <c r="E44" s="3"/>
      <c r="F44" s="3"/>
      <c r="G44" s="3"/>
      <c r="H44" s="3"/>
      <c r="I44" s="5"/>
      <c r="J44" s="3"/>
      <c r="K44" s="3"/>
      <c r="L44" s="5"/>
      <c r="M44" s="3"/>
      <c r="N44" s="3"/>
      <c r="O44" s="3"/>
      <c r="P44" s="10"/>
      <c r="Q44" s="10"/>
    </row>
    <row r="45" spans="1:17">
      <c r="A45" s="3" t="s">
        <v>62</v>
      </c>
      <c r="B45" s="3"/>
      <c r="C45" s="3"/>
      <c r="D45" s="3"/>
      <c r="E45" s="3"/>
      <c r="F45" s="3"/>
      <c r="G45" s="3"/>
      <c r="H45" s="3"/>
      <c r="I45" s="5"/>
      <c r="J45" s="3"/>
      <c r="K45" s="3"/>
      <c r="L45" s="5"/>
      <c r="M45" s="3"/>
      <c r="N45" s="3"/>
      <c r="O45" s="3"/>
      <c r="P45" s="10"/>
      <c r="Q45" s="10"/>
    </row>
    <row r="46" spans="1:17">
      <c r="A46" s="3" t="s">
        <v>63</v>
      </c>
      <c r="B46" s="3"/>
      <c r="C46" s="3"/>
      <c r="D46" s="3"/>
      <c r="E46" s="3"/>
      <c r="F46" s="3"/>
      <c r="G46" s="3"/>
      <c r="H46" s="3"/>
      <c r="I46" s="5"/>
      <c r="J46" s="3"/>
      <c r="K46" s="3"/>
      <c r="L46" s="5"/>
      <c r="M46" s="3"/>
      <c r="N46" s="3"/>
      <c r="O46" s="3"/>
      <c r="P46" s="10"/>
      <c r="Q46" s="10"/>
    </row>
    <row r="47" spans="1:17">
      <c r="A47" s="3" t="s">
        <v>64</v>
      </c>
      <c r="B47" s="3"/>
      <c r="C47" s="3"/>
      <c r="D47" s="3"/>
      <c r="E47" s="3"/>
      <c r="F47" s="3"/>
      <c r="G47" s="3"/>
      <c r="H47" s="3"/>
      <c r="I47" s="5"/>
      <c r="J47" s="3"/>
      <c r="K47" s="3"/>
      <c r="L47" s="5"/>
      <c r="M47" s="3"/>
      <c r="N47" s="3"/>
      <c r="O47" s="3"/>
      <c r="P47" s="3"/>
      <c r="Q47" s="3"/>
    </row>
    <row r="48" spans="1:17">
      <c r="A48" s="3" t="s">
        <v>65</v>
      </c>
      <c r="B48" s="3"/>
      <c r="C48" s="3"/>
      <c r="D48" s="3"/>
      <c r="E48" s="3"/>
      <c r="F48" s="3"/>
      <c r="G48" s="3"/>
      <c r="H48" s="3"/>
      <c r="I48" s="5"/>
      <c r="J48" s="3"/>
      <c r="K48" s="3"/>
      <c r="L48" s="5"/>
      <c r="M48" s="3"/>
      <c r="N48" s="3"/>
      <c r="O48" s="3"/>
      <c r="P48" s="3"/>
      <c r="Q48" s="3"/>
    </row>
    <row r="49" spans="1:17">
      <c r="A49" s="3" t="s">
        <v>66</v>
      </c>
      <c r="B49" s="3"/>
      <c r="C49" s="3"/>
      <c r="D49" s="3"/>
      <c r="E49" s="3"/>
      <c r="F49" s="3"/>
      <c r="G49" s="3"/>
      <c r="H49" s="3"/>
      <c r="I49" s="5"/>
      <c r="J49" s="3"/>
      <c r="K49" s="3"/>
      <c r="L49" s="5"/>
      <c r="M49" s="3"/>
      <c r="N49" s="3"/>
      <c r="O49" s="3"/>
      <c r="P49" s="3"/>
      <c r="Q49" s="3"/>
    </row>
    <row r="50" spans="1:17">
      <c r="A50" s="3" t="s">
        <v>67</v>
      </c>
      <c r="B50" s="3"/>
      <c r="C50" s="3"/>
      <c r="D50" s="3"/>
      <c r="E50" s="3"/>
      <c r="F50" s="3"/>
      <c r="G50" s="3"/>
      <c r="H50" s="3"/>
      <c r="I50" s="5"/>
      <c r="J50" s="3"/>
      <c r="K50" s="3"/>
      <c r="L50" s="5"/>
      <c r="M50" s="3"/>
      <c r="N50" s="3"/>
      <c r="O50" s="3"/>
      <c r="P50" s="3"/>
      <c r="Q50" s="3"/>
    </row>
    <row r="51" spans="1:17">
      <c r="A51" s="3"/>
      <c r="B51" s="3"/>
      <c r="C51" s="3"/>
      <c r="D51" s="3"/>
      <c r="E51" s="3"/>
      <c r="F51" s="3"/>
      <c r="G51" s="3"/>
      <c r="H51" s="3"/>
      <c r="I51" s="5"/>
      <c r="J51" s="3"/>
      <c r="K51" s="3"/>
      <c r="L51" s="5"/>
      <c r="M51" s="3"/>
      <c r="N51" s="3"/>
      <c r="O51" s="3"/>
      <c r="P51" s="3"/>
      <c r="Q51" s="3"/>
    </row>
    <row r="52" spans="1:17">
      <c r="A52" s="3"/>
      <c r="B52" s="3"/>
      <c r="C52" s="3"/>
      <c r="D52" s="3"/>
      <c r="E52" s="3"/>
      <c r="F52" s="3"/>
      <c r="G52" s="3"/>
      <c r="H52" s="3"/>
      <c r="I52" s="5"/>
      <c r="J52" s="3"/>
      <c r="K52" s="3"/>
      <c r="L52" s="5"/>
      <c r="M52" s="3"/>
      <c r="N52" s="3"/>
      <c r="O52" s="3"/>
      <c r="P52" s="3"/>
      <c r="Q52" s="3"/>
    </row>
    <row r="53" spans="1:17">
      <c r="A53" s="3"/>
      <c r="B53" s="3"/>
      <c r="C53" s="3"/>
      <c r="D53" s="3"/>
      <c r="E53" s="3"/>
      <c r="F53" s="3"/>
      <c r="G53" s="3"/>
      <c r="H53" s="3"/>
      <c r="I53" s="5"/>
      <c r="J53" s="3"/>
      <c r="K53" s="3"/>
      <c r="L53" s="5"/>
      <c r="M53" s="3"/>
      <c r="N53" s="3"/>
      <c r="O53" s="3"/>
      <c r="P53" s="3"/>
      <c r="Q53" s="3"/>
    </row>
    <row r="54" spans="1:17">
      <c r="A54" s="3"/>
      <c r="B54" s="3"/>
      <c r="C54" s="3"/>
      <c r="D54" s="3"/>
      <c r="E54" s="3"/>
      <c r="F54" s="3"/>
      <c r="G54" s="3"/>
      <c r="H54" s="3"/>
      <c r="I54" s="5"/>
      <c r="J54" s="3"/>
      <c r="K54" s="3"/>
      <c r="L54" s="5"/>
      <c r="M54" s="3"/>
      <c r="N54" s="3"/>
      <c r="O54" s="3"/>
      <c r="P54" s="3"/>
      <c r="Q54" s="3"/>
    </row>
    <row r="55" spans="1:17">
      <c r="A55" s="3"/>
      <c r="B55" s="3"/>
      <c r="C55" s="3"/>
      <c r="D55" s="3"/>
      <c r="E55" s="3"/>
      <c r="F55" s="3"/>
      <c r="G55" s="3"/>
      <c r="H55" s="3"/>
      <c r="I55" s="5"/>
      <c r="J55" s="3"/>
      <c r="K55" s="3"/>
      <c r="L55" s="5"/>
      <c r="M55" s="3"/>
      <c r="N55" s="3"/>
      <c r="O55" s="3"/>
      <c r="P55" s="3"/>
      <c r="Q55" s="3"/>
    </row>
    <row r="56" spans="1:17">
      <c r="A56" s="3"/>
      <c r="B56" s="3"/>
      <c r="C56" s="3"/>
      <c r="D56" s="3"/>
      <c r="E56" s="3"/>
      <c r="F56" s="3"/>
      <c r="G56" s="3"/>
      <c r="H56" s="3"/>
      <c r="I56" s="5"/>
      <c r="J56" s="3"/>
      <c r="K56" s="3"/>
      <c r="L56" s="5"/>
      <c r="M56" s="3"/>
      <c r="N56" s="3"/>
      <c r="O56" s="3"/>
      <c r="P56" s="3"/>
      <c r="Q56" s="3"/>
    </row>
    <row r="57" spans="1:17">
      <c r="A57" s="3"/>
      <c r="B57" s="3"/>
      <c r="C57" s="3"/>
      <c r="D57" s="3"/>
      <c r="E57" s="3"/>
      <c r="F57" s="3"/>
      <c r="G57" s="3"/>
      <c r="H57" s="3"/>
      <c r="I57" s="5"/>
      <c r="J57" s="3"/>
      <c r="K57" s="3"/>
      <c r="L57" s="5"/>
      <c r="M57" s="3"/>
      <c r="N57" s="3"/>
      <c r="O57" s="3"/>
      <c r="P57" s="3"/>
      <c r="Q57" s="3"/>
    </row>
    <row r="58" spans="1:17">
      <c r="A58" s="3"/>
      <c r="B58" s="3"/>
      <c r="C58" s="3"/>
      <c r="D58" s="3"/>
      <c r="E58" s="3"/>
      <c r="F58" s="3"/>
      <c r="G58" s="3"/>
      <c r="H58" s="3"/>
      <c r="I58" s="5"/>
      <c r="J58" s="3"/>
      <c r="K58" s="3"/>
      <c r="L58" s="5"/>
      <c r="M58" s="3"/>
      <c r="N58" s="3"/>
      <c r="O58" s="3"/>
      <c r="P58" s="3"/>
      <c r="Q58" s="3"/>
    </row>
    <row r="59" spans="1:17">
      <c r="A59" s="3"/>
      <c r="B59" s="3"/>
      <c r="C59" s="3"/>
      <c r="D59" s="3"/>
      <c r="E59" s="3"/>
      <c r="F59" s="3"/>
      <c r="G59" s="3"/>
      <c r="H59" s="3"/>
      <c r="I59" s="5"/>
      <c r="J59" s="3"/>
      <c r="K59" s="3"/>
      <c r="L59" s="5"/>
      <c r="M59" s="3"/>
      <c r="N59" s="3"/>
      <c r="O59" s="3"/>
      <c r="P59" s="3"/>
      <c r="Q59" s="3"/>
    </row>
    <row r="60" spans="1:17">
      <c r="A60" s="3"/>
      <c r="B60" s="3"/>
      <c r="C60" s="3"/>
      <c r="D60" s="3"/>
      <c r="E60" s="3"/>
      <c r="F60" s="3"/>
      <c r="G60" s="3"/>
      <c r="H60" s="3"/>
      <c r="I60" s="5"/>
      <c r="J60" s="3"/>
      <c r="K60" s="3"/>
      <c r="L60" s="5"/>
      <c r="M60" s="3"/>
      <c r="N60" s="3"/>
      <c r="O60" s="3"/>
      <c r="P60" s="3"/>
      <c r="Q60" s="3"/>
    </row>
    <row r="61" spans="1:17">
      <c r="A61" s="3"/>
      <c r="B61" s="3"/>
      <c r="C61" s="3"/>
      <c r="D61" s="3"/>
      <c r="E61" s="3"/>
      <c r="F61" s="3"/>
      <c r="G61" s="3"/>
      <c r="H61" s="3"/>
      <c r="I61" s="5"/>
      <c r="J61" s="3"/>
      <c r="K61" s="3"/>
      <c r="L61" s="5"/>
      <c r="M61" s="3"/>
      <c r="N61" s="3"/>
      <c r="O61" s="3"/>
      <c r="P61" s="3"/>
      <c r="Q61" s="3"/>
    </row>
    <row r="62" spans="1:17">
      <c r="A62" s="3"/>
      <c r="B62" s="3"/>
      <c r="C62" s="3"/>
      <c r="D62" s="3"/>
      <c r="E62" s="3"/>
      <c r="F62" s="3"/>
      <c r="G62" s="3"/>
      <c r="H62" s="3"/>
      <c r="I62" s="5"/>
      <c r="J62" s="3"/>
      <c r="K62" s="3"/>
      <c r="L62" s="5"/>
      <c r="M62" s="3"/>
      <c r="N62" s="3"/>
      <c r="O62" s="3"/>
      <c r="P62" s="3"/>
      <c r="Q62" s="3"/>
    </row>
    <row r="63" spans="1:17">
      <c r="A63" s="3"/>
      <c r="B63" s="3"/>
      <c r="C63" s="3"/>
      <c r="D63" s="3"/>
      <c r="E63" s="3"/>
      <c r="F63" s="3"/>
      <c r="G63" s="3"/>
      <c r="H63" s="3"/>
      <c r="I63" s="5"/>
      <c r="J63" s="3"/>
      <c r="K63" s="3"/>
      <c r="L63" s="5"/>
      <c r="M63" s="3"/>
      <c r="N63" s="3"/>
      <c r="O63" s="3"/>
      <c r="P63" s="3"/>
      <c r="Q63" s="3"/>
    </row>
    <row r="64" spans="1:17">
      <c r="A64" s="3"/>
      <c r="B64" s="3"/>
      <c r="C64" s="3"/>
      <c r="D64" s="3"/>
      <c r="E64" s="3"/>
      <c r="F64" s="3"/>
      <c r="G64" s="3"/>
      <c r="H64" s="3"/>
      <c r="I64" s="5"/>
      <c r="J64" s="3"/>
      <c r="K64" s="3"/>
      <c r="L64" s="5"/>
      <c r="M64" s="3"/>
      <c r="N64" s="3"/>
      <c r="O64" s="3"/>
      <c r="P64" s="3"/>
      <c r="Q64" s="3"/>
    </row>
    <row r="65" spans="1:17">
      <c r="A65" s="3"/>
      <c r="B65" s="3"/>
      <c r="C65" s="3"/>
      <c r="D65" s="3"/>
      <c r="E65" s="3"/>
      <c r="F65" s="3"/>
      <c r="G65" s="3"/>
      <c r="H65" s="3"/>
      <c r="I65" s="5"/>
      <c r="J65" s="3"/>
      <c r="K65" s="3"/>
      <c r="L65" s="5"/>
      <c r="M65" s="3"/>
      <c r="N65" s="3"/>
      <c r="O65" s="3"/>
      <c r="P65" s="3"/>
      <c r="Q65" s="3"/>
    </row>
    <row r="66" spans="1:17">
      <c r="A66" s="3"/>
      <c r="B66" s="3"/>
      <c r="C66" s="3"/>
      <c r="D66" s="3"/>
      <c r="E66" s="3"/>
      <c r="F66" s="3"/>
      <c r="G66" s="3"/>
      <c r="H66" s="3"/>
      <c r="I66" s="5"/>
      <c r="J66" s="3"/>
      <c r="K66" s="3"/>
      <c r="L66" s="5"/>
      <c r="M66" s="3"/>
      <c r="N66" s="3"/>
      <c r="O66" s="3"/>
      <c r="P66" s="3"/>
      <c r="Q66" s="3"/>
    </row>
    <row r="67" spans="1:17">
      <c r="A67" s="3"/>
      <c r="B67" s="3"/>
      <c r="C67" s="3"/>
      <c r="D67" s="3"/>
      <c r="E67" s="3"/>
      <c r="F67" s="3"/>
      <c r="G67" s="3"/>
      <c r="H67" s="3"/>
      <c r="I67" s="5"/>
      <c r="J67" s="3"/>
      <c r="K67" s="3"/>
      <c r="L67" s="5"/>
      <c r="M67" s="3"/>
      <c r="N67" s="3"/>
      <c r="O67" s="3"/>
      <c r="P67" s="3"/>
      <c r="Q67" s="3"/>
    </row>
    <row r="68" spans="1:17">
      <c r="A68" s="3"/>
      <c r="B68" s="3"/>
      <c r="C68" s="3"/>
      <c r="D68" s="3"/>
      <c r="E68" s="3"/>
      <c r="F68" s="3"/>
      <c r="G68" s="3"/>
      <c r="H68" s="3"/>
      <c r="I68" s="5"/>
      <c r="J68" s="3"/>
      <c r="K68" s="3"/>
      <c r="L68" s="5"/>
      <c r="M68" s="3"/>
      <c r="N68" s="3"/>
      <c r="O68" s="3"/>
      <c r="P68" s="3"/>
      <c r="Q68" s="3"/>
    </row>
    <row r="69" spans="1:17">
      <c r="A69" s="3"/>
      <c r="B69" s="3"/>
      <c r="C69" s="3"/>
      <c r="D69" s="3"/>
      <c r="E69" s="3"/>
      <c r="F69" s="3"/>
      <c r="G69" s="3"/>
      <c r="H69" s="3"/>
      <c r="I69" s="5"/>
      <c r="J69" s="3"/>
      <c r="K69" s="3"/>
      <c r="L69" s="5"/>
      <c r="M69" s="3"/>
      <c r="N69" s="3"/>
      <c r="O69" s="3"/>
      <c r="P69" s="3"/>
      <c r="Q69" s="3"/>
    </row>
    <row r="70" spans="1:17">
      <c r="A70" s="3"/>
      <c r="B70" s="3"/>
      <c r="C70" s="3"/>
      <c r="D70" s="3"/>
      <c r="E70" s="3"/>
      <c r="F70" s="3"/>
      <c r="G70" s="3"/>
      <c r="H70" s="3"/>
      <c r="I70" s="5"/>
      <c r="J70" s="3"/>
      <c r="K70" s="3"/>
      <c r="L70" s="5"/>
      <c r="M70" s="3"/>
      <c r="N70" s="3"/>
      <c r="O70" s="3"/>
      <c r="P70" s="3"/>
      <c r="Q70" s="3"/>
    </row>
    <row r="71" spans="1:17">
      <c r="A71" s="3"/>
      <c r="B71" s="3"/>
      <c r="C71" s="3"/>
      <c r="D71" s="3"/>
      <c r="E71" s="3"/>
      <c r="F71" s="3"/>
      <c r="G71" s="3"/>
      <c r="H71" s="3"/>
      <c r="I71" s="5"/>
      <c r="J71" s="3"/>
      <c r="K71" s="3"/>
      <c r="L71" s="5"/>
      <c r="M71" s="3"/>
      <c r="N71" s="3"/>
      <c r="O71" s="3"/>
      <c r="P71" s="3"/>
      <c r="Q71" s="3"/>
    </row>
    <row r="72" spans="1:17">
      <c r="A72" s="3"/>
      <c r="B72" s="3"/>
      <c r="C72" s="3"/>
      <c r="D72" s="3"/>
      <c r="E72" s="3"/>
      <c r="F72" s="3"/>
      <c r="G72" s="3"/>
      <c r="H72" s="3"/>
      <c r="I72" s="5"/>
      <c r="J72" s="3"/>
      <c r="K72" s="3"/>
      <c r="L72" s="5"/>
      <c r="M72" s="3"/>
      <c r="N72" s="3"/>
      <c r="O72" s="3"/>
      <c r="P72" s="3"/>
      <c r="Q72" s="3"/>
    </row>
    <row r="73" spans="1:17">
      <c r="A73" s="3"/>
      <c r="B73" s="3"/>
      <c r="C73" s="3"/>
      <c r="D73" s="3"/>
      <c r="E73" s="3"/>
      <c r="F73" s="3"/>
      <c r="G73" s="3"/>
      <c r="H73" s="3"/>
      <c r="I73" s="5"/>
      <c r="J73" s="3"/>
      <c r="K73" s="3"/>
      <c r="L73" s="5"/>
      <c r="M73" s="3"/>
      <c r="N73" s="3"/>
      <c r="O73" s="3"/>
      <c r="P73" s="3"/>
      <c r="Q73" s="3"/>
    </row>
    <row r="74" spans="1:17">
      <c r="A74" s="3"/>
      <c r="B74" s="3"/>
      <c r="C74" s="3"/>
      <c r="D74" s="3"/>
      <c r="E74" s="3"/>
      <c r="F74" s="3"/>
      <c r="G74" s="3"/>
      <c r="H74" s="3"/>
      <c r="I74" s="5"/>
      <c r="J74" s="3"/>
      <c r="K74" s="3"/>
      <c r="L74" s="5"/>
      <c r="M74" s="3"/>
      <c r="N74" s="3"/>
      <c r="O74" s="3"/>
      <c r="P74" s="3"/>
      <c r="Q74" s="3"/>
    </row>
    <row r="75" spans="1:17">
      <c r="A75" s="3"/>
      <c r="B75" s="3"/>
      <c r="C75" s="3"/>
      <c r="D75" s="3"/>
      <c r="E75" s="3"/>
      <c r="F75" s="3"/>
      <c r="G75" s="3"/>
      <c r="H75" s="3"/>
      <c r="I75" s="5"/>
      <c r="J75" s="3"/>
      <c r="K75" s="3"/>
      <c r="L75" s="5"/>
      <c r="M75" s="3"/>
      <c r="N75" s="3"/>
      <c r="O75" s="3"/>
      <c r="P75" s="3"/>
      <c r="Q75" s="3"/>
    </row>
    <row r="76" spans="1:17">
      <c r="A76" s="3"/>
      <c r="B76" s="3"/>
      <c r="C76" s="3"/>
      <c r="D76" s="3"/>
      <c r="E76" s="3"/>
      <c r="F76" s="3"/>
      <c r="G76" s="3"/>
      <c r="H76" s="3"/>
      <c r="I76" s="5"/>
      <c r="J76" s="3"/>
      <c r="K76" s="3"/>
      <c r="L76" s="5"/>
      <c r="M76" s="3"/>
      <c r="N76" s="3"/>
      <c r="O76" s="3"/>
      <c r="P76" s="3"/>
      <c r="Q76" s="3"/>
    </row>
    <row r="77" spans="1:17">
      <c r="A77" s="3"/>
      <c r="B77" s="3"/>
      <c r="C77" s="3"/>
      <c r="D77" s="3"/>
      <c r="E77" s="3"/>
      <c r="F77" s="3"/>
      <c r="G77" s="3"/>
      <c r="H77" s="3"/>
      <c r="I77" s="5"/>
      <c r="J77" s="3"/>
      <c r="K77" s="3"/>
      <c r="L77" s="5"/>
      <c r="M77" s="3"/>
      <c r="N77" s="3"/>
      <c r="O77" s="3"/>
      <c r="P77" s="3"/>
      <c r="Q77" s="3"/>
    </row>
    <row r="78" spans="1:17">
      <c r="A78" s="3"/>
      <c r="B78" s="3"/>
      <c r="C78" s="3"/>
      <c r="D78" s="3"/>
      <c r="E78" s="3"/>
      <c r="F78" s="3"/>
      <c r="G78" s="3"/>
      <c r="H78" s="3"/>
      <c r="I78" s="5"/>
      <c r="J78" s="3"/>
      <c r="K78" s="3"/>
      <c r="L78" s="5"/>
      <c r="M78" s="3"/>
      <c r="N78" s="3"/>
      <c r="O78" s="3"/>
      <c r="P78" s="3"/>
      <c r="Q78" s="3"/>
    </row>
    <row r="79" spans="1:17">
      <c r="A79" s="3"/>
      <c r="B79" s="3"/>
      <c r="C79" s="3"/>
      <c r="D79" s="3"/>
      <c r="E79" s="3"/>
      <c r="F79" s="3"/>
      <c r="G79" s="3"/>
      <c r="H79" s="3"/>
      <c r="I79" s="5"/>
      <c r="J79" s="3"/>
      <c r="K79" s="3"/>
      <c r="L79" s="5"/>
      <c r="M79" s="3"/>
      <c r="N79" s="3"/>
      <c r="O79" s="3"/>
      <c r="P79" s="3"/>
      <c r="Q79" s="3"/>
    </row>
    <row r="80" spans="1:17">
      <c r="A80" s="3"/>
      <c r="B80" s="3"/>
      <c r="C80" s="3"/>
      <c r="D80" s="3"/>
      <c r="E80" s="3"/>
      <c r="F80" s="3"/>
      <c r="G80" s="3"/>
      <c r="H80" s="3"/>
      <c r="I80" s="5"/>
      <c r="J80" s="3"/>
      <c r="K80" s="3"/>
      <c r="L80" s="5"/>
      <c r="M80" s="3"/>
      <c r="N80" s="3"/>
      <c r="O80" s="3"/>
      <c r="P80" s="3"/>
      <c r="Q80" s="3"/>
    </row>
    <row r="81" spans="1:17">
      <c r="A81" s="3"/>
      <c r="B81" s="3"/>
      <c r="C81" s="3"/>
      <c r="D81" s="3"/>
      <c r="E81" s="3"/>
      <c r="F81" s="3"/>
      <c r="G81" s="3"/>
      <c r="H81" s="3"/>
      <c r="I81" s="5"/>
      <c r="J81" s="3"/>
      <c r="K81" s="3"/>
      <c r="L81" s="5"/>
      <c r="M81" s="3"/>
      <c r="N81" s="3"/>
      <c r="O81" s="3"/>
      <c r="P81" s="3"/>
      <c r="Q81" s="3"/>
    </row>
    <row r="82" spans="1:17">
      <c r="A82" s="3"/>
      <c r="B82" s="3"/>
      <c r="C82" s="3"/>
      <c r="D82" s="3"/>
      <c r="E82" s="3"/>
      <c r="F82" s="3"/>
      <c r="G82" s="3"/>
      <c r="H82" s="3"/>
      <c r="I82" s="5"/>
      <c r="J82" s="3"/>
      <c r="K82" s="3"/>
      <c r="L82" s="5"/>
      <c r="M82" s="3"/>
      <c r="N82" s="3"/>
      <c r="O82" s="3"/>
      <c r="P82" s="3"/>
      <c r="Q82" s="3"/>
    </row>
    <row r="83" spans="1:17">
      <c r="A83" s="3"/>
      <c r="B83" s="3"/>
      <c r="C83" s="3"/>
      <c r="D83" s="3"/>
      <c r="E83" s="3"/>
      <c r="F83" s="3"/>
      <c r="G83" s="3"/>
      <c r="H83" s="3"/>
      <c r="I83" s="5"/>
      <c r="J83" s="3"/>
      <c r="K83" s="3"/>
      <c r="L83" s="5"/>
      <c r="M83" s="3"/>
      <c r="N83" s="3"/>
      <c r="O83" s="3"/>
      <c r="P83" s="3"/>
      <c r="Q83" s="3"/>
    </row>
    <row r="84" spans="1:17">
      <c r="A84" s="3"/>
      <c r="B84" s="3"/>
      <c r="C84" s="3"/>
      <c r="D84" s="3"/>
      <c r="E84" s="3"/>
      <c r="F84" s="3"/>
      <c r="G84" s="3"/>
      <c r="H84" s="3"/>
      <c r="I84" s="5"/>
      <c r="J84" s="3"/>
      <c r="K84" s="3"/>
      <c r="L84" s="5"/>
      <c r="M84" s="3"/>
      <c r="N84" s="3"/>
      <c r="O84" s="3"/>
      <c r="P84" s="3"/>
      <c r="Q84" s="3"/>
    </row>
    <row r="85" spans="1:17">
      <c r="A85" s="3"/>
      <c r="B85" s="3"/>
      <c r="C85" s="3"/>
      <c r="D85" s="3"/>
      <c r="E85" s="3"/>
      <c r="F85" s="3"/>
      <c r="G85" s="3"/>
      <c r="H85" s="3"/>
      <c r="I85" s="5"/>
      <c r="J85" s="3"/>
      <c r="K85" s="3"/>
      <c r="L85" s="5"/>
      <c r="M85" s="3"/>
      <c r="N85" s="3"/>
      <c r="O85" s="3"/>
      <c r="P85" s="3"/>
      <c r="Q85" s="3"/>
    </row>
    <row r="86" spans="1:17">
      <c r="A86" s="3"/>
      <c r="B86" s="3"/>
      <c r="C86" s="3"/>
      <c r="D86" s="3"/>
      <c r="E86" s="3"/>
      <c r="F86" s="3"/>
      <c r="G86" s="3"/>
      <c r="H86" s="3"/>
      <c r="I86" s="5"/>
      <c r="J86" s="3"/>
      <c r="K86" s="3"/>
      <c r="L86" s="5"/>
      <c r="M86" s="3"/>
      <c r="N86" s="3"/>
      <c r="O86" s="3"/>
      <c r="P86" s="3"/>
      <c r="Q86" s="3"/>
    </row>
    <row r="87" spans="1:17">
      <c r="A87" s="3"/>
      <c r="B87" s="3"/>
      <c r="C87" s="3"/>
      <c r="D87" s="3"/>
      <c r="E87" s="3"/>
      <c r="F87" s="3"/>
      <c r="G87" s="3"/>
      <c r="H87" s="3"/>
      <c r="I87" s="5"/>
      <c r="J87" s="3"/>
      <c r="K87" s="3"/>
      <c r="L87" s="5"/>
      <c r="M87" s="3"/>
      <c r="N87" s="3"/>
      <c r="O87" s="3"/>
      <c r="P87" s="3"/>
      <c r="Q87" s="3"/>
    </row>
    <row r="88" spans="1:17">
      <c r="A88" s="3"/>
      <c r="B88" s="3"/>
      <c r="C88" s="3"/>
      <c r="D88" s="3"/>
      <c r="E88" s="3"/>
      <c r="F88" s="3"/>
      <c r="G88" s="3"/>
      <c r="H88" s="3"/>
      <c r="I88" s="5"/>
      <c r="J88" s="3"/>
      <c r="K88" s="3"/>
      <c r="L88" s="5"/>
      <c r="M88" s="3"/>
      <c r="N88" s="3"/>
      <c r="O88" s="3"/>
      <c r="P88" s="3"/>
      <c r="Q88" s="3"/>
    </row>
    <row r="89" spans="1:17">
      <c r="A89" s="3"/>
      <c r="B89" s="3"/>
      <c r="C89" s="3"/>
      <c r="D89" s="3"/>
      <c r="E89" s="3"/>
      <c r="F89" s="3"/>
      <c r="G89" s="3"/>
      <c r="H89" s="3"/>
      <c r="I89" s="5"/>
      <c r="J89" s="3"/>
      <c r="K89" s="3"/>
      <c r="L89" s="5"/>
      <c r="M89" s="3"/>
      <c r="N89" s="3"/>
      <c r="O89" s="3"/>
      <c r="P89" s="3"/>
      <c r="Q89" s="3"/>
    </row>
    <row r="90" spans="1:17">
      <c r="A90" s="3"/>
      <c r="B90" s="3"/>
      <c r="C90" s="3"/>
      <c r="D90" s="3"/>
      <c r="E90" s="3"/>
      <c r="F90" s="3"/>
      <c r="G90" s="3"/>
      <c r="H90" s="3"/>
      <c r="I90" s="5"/>
      <c r="J90" s="3"/>
      <c r="K90" s="3"/>
      <c r="L90" s="5"/>
      <c r="M90" s="3"/>
      <c r="N90" s="3"/>
      <c r="O90" s="3"/>
      <c r="P90" s="3"/>
      <c r="Q90" s="3"/>
    </row>
    <row r="91" spans="1:17">
      <c r="A91" s="3"/>
      <c r="B91" s="3"/>
      <c r="C91" s="3"/>
      <c r="D91" s="3"/>
      <c r="E91" s="3"/>
      <c r="F91" s="3"/>
      <c r="G91" s="3"/>
      <c r="H91" s="3"/>
      <c r="I91" s="5"/>
      <c r="J91" s="3"/>
      <c r="K91" s="3"/>
      <c r="L91" s="5"/>
      <c r="M91" s="3"/>
      <c r="N91" s="3"/>
      <c r="O91" s="3"/>
      <c r="P91" s="3"/>
      <c r="Q91" s="3"/>
    </row>
    <row r="92" spans="1:17">
      <c r="A92" s="3"/>
      <c r="B92" s="3"/>
      <c r="C92" s="3"/>
      <c r="D92" s="3"/>
      <c r="E92" s="3"/>
      <c r="F92" s="3"/>
      <c r="G92" s="3"/>
      <c r="H92" s="3"/>
      <c r="I92" s="5"/>
      <c r="J92" s="3"/>
      <c r="K92" s="3"/>
      <c r="L92" s="5"/>
      <c r="M92" s="3"/>
      <c r="N92" s="3"/>
      <c r="O92" s="3"/>
      <c r="P92" s="3"/>
      <c r="Q92" s="3"/>
    </row>
    <row r="93" spans="1:17">
      <c r="A93" s="3"/>
      <c r="B93" s="3"/>
      <c r="C93" s="3"/>
      <c r="D93" s="3"/>
      <c r="E93" s="3"/>
      <c r="F93" s="3"/>
      <c r="G93" s="3"/>
      <c r="H93" s="3"/>
      <c r="I93" s="5"/>
      <c r="J93" s="3"/>
      <c r="K93" s="3"/>
      <c r="L93" s="5"/>
      <c r="M93" s="3"/>
      <c r="N93" s="3"/>
      <c r="O93" s="3"/>
      <c r="P93" s="3"/>
      <c r="Q93" s="3"/>
    </row>
    <row r="94" spans="1:17">
      <c r="A94" s="3"/>
      <c r="B94" s="3"/>
      <c r="C94" s="3"/>
      <c r="D94" s="3"/>
      <c r="E94" s="3"/>
      <c r="F94" s="3"/>
      <c r="G94" s="3"/>
      <c r="H94" s="3"/>
      <c r="I94" s="5"/>
      <c r="J94" s="3"/>
      <c r="K94" s="3"/>
      <c r="L94" s="5"/>
      <c r="M94" s="3"/>
      <c r="N94" s="3"/>
      <c r="O94" s="3"/>
      <c r="P94" s="3"/>
      <c r="Q94" s="3"/>
    </row>
    <row r="95" spans="1:17">
      <c r="A95" s="3"/>
      <c r="B95" s="3"/>
      <c r="C95" s="3"/>
      <c r="D95" s="3"/>
      <c r="E95" s="3"/>
      <c r="F95" s="3"/>
      <c r="G95" s="3"/>
      <c r="H95" s="3"/>
      <c r="I95" s="5"/>
      <c r="J95" s="3"/>
      <c r="K95" s="3"/>
      <c r="L95" s="5"/>
      <c r="M95" s="3"/>
      <c r="N95" s="3"/>
      <c r="O95" s="3"/>
      <c r="P95" s="3"/>
      <c r="Q95" s="3"/>
    </row>
    <row r="96" spans="1:17">
      <c r="A96" s="3"/>
      <c r="B96" s="3"/>
      <c r="C96" s="3"/>
      <c r="D96" s="3"/>
      <c r="E96" s="3"/>
      <c r="F96" s="3"/>
      <c r="G96" s="3"/>
      <c r="H96" s="3"/>
      <c r="I96" s="5"/>
      <c r="J96" s="3"/>
      <c r="K96" s="3"/>
      <c r="L96" s="5"/>
      <c r="M96" s="3"/>
      <c r="N96" s="3"/>
      <c r="O96" s="3"/>
      <c r="P96" s="3"/>
      <c r="Q96" s="3"/>
    </row>
    <row r="97" spans="1:17">
      <c r="A97" s="3"/>
      <c r="B97" s="3"/>
      <c r="C97" s="3"/>
      <c r="D97" s="3"/>
      <c r="E97" s="3"/>
      <c r="F97" s="3"/>
      <c r="G97" s="3"/>
      <c r="H97" s="3"/>
      <c r="I97" s="5"/>
      <c r="J97" s="3"/>
      <c r="K97" s="3"/>
      <c r="L97" s="5"/>
      <c r="M97" s="3"/>
      <c r="N97" s="3"/>
      <c r="O97" s="3"/>
      <c r="P97" s="3"/>
      <c r="Q97" s="3"/>
    </row>
    <row r="98" spans="1:17">
      <c r="A98" s="3"/>
      <c r="B98" s="3"/>
      <c r="C98" s="3"/>
      <c r="D98" s="3"/>
      <c r="E98" s="3"/>
      <c r="F98" s="3"/>
      <c r="G98" s="3"/>
      <c r="H98" s="3"/>
      <c r="I98" s="5"/>
      <c r="J98" s="3"/>
      <c r="K98" s="3"/>
      <c r="L98" s="5"/>
      <c r="M98" s="3"/>
      <c r="N98" s="3"/>
      <c r="O98" s="3"/>
      <c r="P98" s="3"/>
      <c r="Q98" s="3"/>
    </row>
    <row r="99" spans="1:17">
      <c r="A99" s="3"/>
      <c r="B99" s="3"/>
      <c r="C99" s="3"/>
      <c r="D99" s="3"/>
      <c r="E99" s="3"/>
      <c r="F99" s="3"/>
      <c r="G99" s="3"/>
      <c r="H99" s="3"/>
      <c r="I99" s="5"/>
      <c r="J99" s="3"/>
      <c r="K99" s="3"/>
      <c r="L99" s="5"/>
      <c r="M99" s="3"/>
      <c r="N99" s="3"/>
      <c r="O99" s="3"/>
      <c r="P99" s="3"/>
      <c r="Q99" s="3"/>
    </row>
    <row r="100" spans="1:17">
      <c r="A100" s="3"/>
      <c r="B100" s="3"/>
      <c r="C100" s="3"/>
      <c r="D100" s="3"/>
      <c r="E100" s="3"/>
      <c r="F100" s="3"/>
      <c r="G100" s="3"/>
      <c r="H100" s="3"/>
      <c r="I100" s="5"/>
      <c r="J100" s="3"/>
      <c r="K100" s="3"/>
      <c r="L100" s="5"/>
      <c r="M100" s="3"/>
      <c r="N100" s="3"/>
      <c r="O100" s="3"/>
      <c r="P100" s="3"/>
      <c r="Q100" s="3"/>
    </row>
    <row r="101" spans="1:17">
      <c r="A101" s="3"/>
      <c r="B101" s="3"/>
      <c r="C101" s="3"/>
      <c r="D101" s="3"/>
      <c r="E101" s="3"/>
      <c r="F101" s="3"/>
      <c r="G101" s="3"/>
      <c r="H101" s="3"/>
      <c r="I101" s="5"/>
      <c r="J101" s="3"/>
      <c r="K101" s="3"/>
      <c r="L101" s="5"/>
      <c r="M101" s="3"/>
      <c r="N101" s="3"/>
      <c r="O101" s="3"/>
      <c r="P101" s="3"/>
      <c r="Q101" s="3"/>
    </row>
  </sheetData>
  <mergeCells count="1">
    <mergeCell ref="A1:Q1"/>
  </mergeCell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113C896-C5AE-4D32-B227-E6DC9F13644F}">
          <x14:formula1>
            <xm:f>'LISTAS DESPLEGABLES'!$A$2:$A$5</xm:f>
          </x14:formula1>
          <xm:sqref>O3:O101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0FD01-F748-43CA-A7AC-DB5EDDC68B34}">
  <dimension ref="A1:Q101"/>
  <sheetViews>
    <sheetView zoomScale="80" zoomScaleNormal="80" workbookViewId="0">
      <pane xSplit="2" ySplit="2" topLeftCell="C8" activePane="bottomRight" state="frozen"/>
      <selection pane="topRight" activeCell="C1" sqref="C1"/>
      <selection pane="bottomLeft" activeCell="A3" sqref="A3"/>
      <selection pane="bottomRight" activeCell="A3" sqref="A3"/>
    </sheetView>
  </sheetViews>
  <sheetFormatPr baseColWidth="10" defaultColWidth="11.42578125" defaultRowHeight="15"/>
  <cols>
    <col min="1" max="1" width="12" bestFit="1" customWidth="1"/>
    <col min="2" max="2" width="33.140625" customWidth="1"/>
    <col min="3" max="3" width="11.7109375" bestFit="1" customWidth="1"/>
    <col min="4" max="5" width="18.5703125" customWidth="1"/>
    <col min="6" max="6" width="43.85546875" customWidth="1"/>
    <col min="7" max="7" width="12.85546875" bestFit="1" customWidth="1"/>
    <col min="9" max="9" width="18.85546875" customWidth="1"/>
    <col min="10" max="10" width="16.7109375" bestFit="1" customWidth="1"/>
    <col min="11" max="11" width="16.7109375" customWidth="1"/>
    <col min="12" max="12" width="17.7109375" customWidth="1"/>
    <col min="13" max="13" width="18" customWidth="1"/>
    <col min="14" max="14" width="13.140625" bestFit="1" customWidth="1"/>
    <col min="15" max="15" width="13.85546875" customWidth="1"/>
    <col min="16" max="16" width="37.42578125" customWidth="1"/>
    <col min="17" max="17" width="40" customWidth="1"/>
  </cols>
  <sheetData>
    <row r="1" spans="1:17" ht="28.5" customHeight="1">
      <c r="A1" s="283" t="s">
        <v>68</v>
      </c>
      <c r="B1" s="284"/>
      <c r="C1" s="284"/>
      <c r="D1" s="284"/>
      <c r="E1" s="284"/>
      <c r="F1" s="284"/>
      <c r="G1" s="284"/>
      <c r="H1" s="284"/>
      <c r="I1" s="284"/>
      <c r="J1" s="284"/>
      <c r="K1" s="284"/>
      <c r="L1" s="284"/>
      <c r="M1" s="284"/>
      <c r="N1" s="284"/>
      <c r="O1" s="284"/>
      <c r="P1" s="284"/>
      <c r="Q1" s="284"/>
    </row>
    <row r="2" spans="1:17" ht="30">
      <c r="A2" s="1" t="s">
        <v>1</v>
      </c>
      <c r="B2" s="2" t="s">
        <v>2</v>
      </c>
      <c r="C2" s="2" t="s">
        <v>3</v>
      </c>
      <c r="D2" s="2" t="s">
        <v>4</v>
      </c>
      <c r="E2" s="19" t="s">
        <v>5</v>
      </c>
      <c r="F2" s="2" t="s">
        <v>6</v>
      </c>
      <c r="G2" s="2" t="s">
        <v>7</v>
      </c>
      <c r="H2" s="2" t="s">
        <v>8</v>
      </c>
      <c r="I2" s="2" t="s">
        <v>9</v>
      </c>
      <c r="J2" s="2" t="s">
        <v>10</v>
      </c>
      <c r="K2" s="2" t="s">
        <v>11</v>
      </c>
      <c r="L2" s="1" t="s">
        <v>12</v>
      </c>
      <c r="M2" s="1" t="s">
        <v>13</v>
      </c>
      <c r="N2" s="2" t="s">
        <v>14</v>
      </c>
      <c r="O2" s="2" t="s">
        <v>15</v>
      </c>
      <c r="P2" s="2" t="s">
        <v>16</v>
      </c>
      <c r="Q2" s="2" t="s">
        <v>17</v>
      </c>
    </row>
    <row r="3" spans="1:17">
      <c r="A3" s="3" t="s">
        <v>18</v>
      </c>
      <c r="B3" s="4" t="s">
        <v>19</v>
      </c>
      <c r="C3" s="3"/>
      <c r="D3" s="4"/>
      <c r="E3" s="4"/>
      <c r="F3" s="8"/>
      <c r="G3" s="6"/>
      <c r="H3" s="6"/>
      <c r="I3" s="5"/>
      <c r="J3" s="3"/>
      <c r="K3" s="5"/>
      <c r="L3" s="5"/>
      <c r="M3" s="5"/>
      <c r="N3" s="7"/>
      <c r="O3" s="3"/>
      <c r="P3" s="8"/>
      <c r="Q3" s="9"/>
    </row>
    <row r="4" spans="1:17" ht="30">
      <c r="A4" s="3" t="s">
        <v>20</v>
      </c>
      <c r="B4" s="4" t="s">
        <v>21</v>
      </c>
      <c r="C4" s="3"/>
      <c r="D4" s="4"/>
      <c r="E4" s="4"/>
      <c r="F4" s="8"/>
      <c r="G4" s="6"/>
      <c r="H4" s="6"/>
      <c r="I4" s="5"/>
      <c r="J4" s="3"/>
      <c r="K4" s="5"/>
      <c r="L4" s="5"/>
      <c r="M4" s="5"/>
      <c r="N4" s="7"/>
      <c r="O4" s="3"/>
      <c r="P4" s="8"/>
      <c r="Q4" s="9"/>
    </row>
    <row r="5" spans="1:17">
      <c r="A5" s="3" t="s">
        <v>22</v>
      </c>
      <c r="B5" s="4"/>
      <c r="C5" s="3"/>
      <c r="D5" s="4"/>
      <c r="E5" s="4"/>
      <c r="F5" s="8"/>
      <c r="G5" s="6"/>
      <c r="H5" s="6"/>
      <c r="I5" s="5"/>
      <c r="J5" s="3"/>
      <c r="K5" s="5"/>
      <c r="L5" s="5"/>
      <c r="M5" s="5"/>
      <c r="N5" s="7"/>
      <c r="O5" s="3"/>
      <c r="P5" s="10"/>
      <c r="Q5" s="9"/>
    </row>
    <row r="6" spans="1:17">
      <c r="A6" s="3" t="s">
        <v>23</v>
      </c>
      <c r="B6" s="4"/>
      <c r="C6" s="3"/>
      <c r="D6" s="4"/>
      <c r="E6" s="4"/>
      <c r="F6" s="8"/>
      <c r="G6" s="6"/>
      <c r="H6" s="6"/>
      <c r="I6" s="5"/>
      <c r="J6" s="3"/>
      <c r="K6" s="5"/>
      <c r="L6" s="5"/>
      <c r="M6" s="5"/>
      <c r="N6" s="7"/>
      <c r="O6" s="3"/>
      <c r="P6" s="10"/>
      <c r="Q6" s="11"/>
    </row>
    <row r="7" spans="1:17">
      <c r="A7" s="3" t="s">
        <v>24</v>
      </c>
      <c r="B7" s="4"/>
      <c r="C7" s="3"/>
      <c r="D7" s="4"/>
      <c r="E7" s="4"/>
      <c r="F7" s="8"/>
      <c r="G7" s="6"/>
      <c r="H7" s="6"/>
      <c r="I7" s="5"/>
      <c r="J7" s="3"/>
      <c r="K7" s="5"/>
      <c r="L7" s="5"/>
      <c r="M7" s="5"/>
      <c r="N7" s="7"/>
      <c r="O7" s="3"/>
      <c r="P7" s="8"/>
      <c r="Q7" s="11"/>
    </row>
    <row r="8" spans="1:17">
      <c r="A8" s="3" t="s">
        <v>25</v>
      </c>
      <c r="B8" s="4"/>
      <c r="C8" s="3"/>
      <c r="D8" s="4"/>
      <c r="E8" s="4"/>
      <c r="F8" s="8"/>
      <c r="G8" s="6"/>
      <c r="H8" s="6"/>
      <c r="I8" s="5"/>
      <c r="J8" s="3"/>
      <c r="K8" s="5"/>
      <c r="L8" s="5"/>
      <c r="M8" s="5"/>
      <c r="N8" s="7"/>
      <c r="O8" s="3"/>
      <c r="P8" s="10"/>
      <c r="Q8" s="11"/>
    </row>
    <row r="9" spans="1:17">
      <c r="A9" s="3" t="s">
        <v>26</v>
      </c>
      <c r="B9" s="4"/>
      <c r="C9" s="3"/>
      <c r="D9" s="4"/>
      <c r="E9" s="4"/>
      <c r="F9" s="4"/>
      <c r="G9" s="6"/>
      <c r="H9" s="6"/>
      <c r="I9" s="5"/>
      <c r="J9" s="3"/>
      <c r="K9" s="5"/>
      <c r="L9" s="5"/>
      <c r="M9" s="5"/>
      <c r="N9" s="7"/>
      <c r="O9" s="3"/>
      <c r="P9" s="10"/>
      <c r="Q9" s="10"/>
    </row>
    <row r="10" spans="1:17">
      <c r="A10" s="3" t="s">
        <v>27</v>
      </c>
      <c r="B10" s="4"/>
      <c r="C10" s="13"/>
      <c r="D10" s="4"/>
      <c r="E10" s="4"/>
      <c r="F10" s="8"/>
      <c r="G10" s="6"/>
      <c r="H10" s="6"/>
      <c r="I10" s="5"/>
      <c r="J10" s="3"/>
      <c r="K10" s="5"/>
      <c r="L10" s="5"/>
      <c r="M10" s="3"/>
      <c r="N10" s="3"/>
      <c r="O10" s="3"/>
      <c r="P10" s="10"/>
      <c r="Q10" s="16"/>
    </row>
    <row r="11" spans="1:17">
      <c r="A11" s="3" t="s">
        <v>28</v>
      </c>
      <c r="B11" s="4"/>
      <c r="C11" s="3"/>
      <c r="D11" s="4"/>
      <c r="E11" s="4"/>
      <c r="F11" s="4"/>
      <c r="G11" s="6"/>
      <c r="H11" s="6"/>
      <c r="I11" s="5"/>
      <c r="J11" s="3"/>
      <c r="K11" s="5"/>
      <c r="L11" s="5"/>
      <c r="M11" s="14"/>
      <c r="N11" s="15"/>
      <c r="O11" s="3"/>
      <c r="P11" s="8"/>
      <c r="Q11" s="17"/>
    </row>
    <row r="12" spans="1:17">
      <c r="A12" s="3" t="s">
        <v>29</v>
      </c>
      <c r="B12" s="4"/>
      <c r="C12" s="3"/>
      <c r="D12" s="4"/>
      <c r="E12" s="4"/>
      <c r="F12" s="12"/>
      <c r="G12" s="6"/>
      <c r="H12" s="6"/>
      <c r="I12" s="5"/>
      <c r="J12" s="3"/>
      <c r="K12" s="5"/>
      <c r="L12" s="5"/>
      <c r="M12" s="14"/>
      <c r="N12" s="15"/>
      <c r="O12" s="3"/>
      <c r="P12" s="8"/>
      <c r="Q12" s="18"/>
    </row>
    <row r="13" spans="1:17">
      <c r="A13" s="3" t="s">
        <v>30</v>
      </c>
      <c r="B13" s="4"/>
      <c r="C13" s="3"/>
      <c r="D13" s="4"/>
      <c r="E13" s="4"/>
      <c r="F13" s="12"/>
      <c r="G13" s="6"/>
      <c r="H13" s="6"/>
      <c r="I13" s="5"/>
      <c r="J13" s="3"/>
      <c r="K13" s="5"/>
      <c r="L13" s="5"/>
      <c r="M13" s="14"/>
      <c r="N13" s="15"/>
      <c r="O13" s="3"/>
      <c r="P13" s="10"/>
      <c r="Q13" s="18"/>
    </row>
    <row r="14" spans="1:17">
      <c r="A14" s="3" t="s">
        <v>31</v>
      </c>
      <c r="B14" s="3"/>
      <c r="C14" s="3"/>
      <c r="D14" s="3"/>
      <c r="E14" s="3"/>
      <c r="F14" s="3"/>
      <c r="G14" s="3"/>
      <c r="H14" s="3"/>
      <c r="I14" s="5"/>
      <c r="J14" s="3"/>
      <c r="K14" s="3"/>
      <c r="L14" s="5"/>
      <c r="M14" s="3"/>
      <c r="N14" s="3"/>
      <c r="O14" s="3"/>
      <c r="P14" s="10"/>
      <c r="Q14" s="10"/>
    </row>
    <row r="15" spans="1:17">
      <c r="A15" s="3" t="s">
        <v>32</v>
      </c>
      <c r="B15" s="3"/>
      <c r="C15" s="3"/>
      <c r="D15" s="3"/>
      <c r="E15" s="3"/>
      <c r="F15" s="3"/>
      <c r="G15" s="3"/>
      <c r="H15" s="3"/>
      <c r="I15" s="5"/>
      <c r="J15" s="3"/>
      <c r="K15" s="3"/>
      <c r="L15" s="5"/>
      <c r="M15" s="3"/>
      <c r="N15" s="3"/>
      <c r="O15" s="3"/>
      <c r="P15" s="10"/>
      <c r="Q15" s="10"/>
    </row>
    <row r="16" spans="1:17">
      <c r="A16" s="3" t="s">
        <v>33</v>
      </c>
      <c r="B16" s="3"/>
      <c r="C16" s="3"/>
      <c r="D16" s="3"/>
      <c r="E16" s="3"/>
      <c r="F16" s="3"/>
      <c r="G16" s="3"/>
      <c r="H16" s="3"/>
      <c r="I16" s="5"/>
      <c r="J16" s="3"/>
      <c r="K16" s="3"/>
      <c r="L16" s="5"/>
      <c r="M16" s="3"/>
      <c r="N16" s="3"/>
      <c r="O16" s="3"/>
      <c r="P16" s="10"/>
      <c r="Q16" s="10"/>
    </row>
    <row r="17" spans="1:17">
      <c r="A17" s="3" t="s">
        <v>34</v>
      </c>
      <c r="B17" s="3"/>
      <c r="C17" s="3"/>
      <c r="D17" s="3"/>
      <c r="E17" s="3"/>
      <c r="F17" s="3"/>
      <c r="G17" s="3"/>
      <c r="H17" s="3"/>
      <c r="I17" s="5"/>
      <c r="J17" s="3"/>
      <c r="K17" s="3"/>
      <c r="L17" s="5"/>
      <c r="M17" s="3"/>
      <c r="N17" s="3"/>
      <c r="O17" s="3"/>
      <c r="P17" s="10"/>
      <c r="Q17" s="10"/>
    </row>
    <row r="18" spans="1:17">
      <c r="A18" s="3" t="s">
        <v>35</v>
      </c>
      <c r="B18" s="3"/>
      <c r="C18" s="3"/>
      <c r="D18" s="3"/>
      <c r="E18" s="3"/>
      <c r="F18" s="3"/>
      <c r="G18" s="3"/>
      <c r="H18" s="3"/>
      <c r="I18" s="5"/>
      <c r="J18" s="3"/>
      <c r="K18" s="3"/>
      <c r="L18" s="5"/>
      <c r="M18" s="3"/>
      <c r="N18" s="3"/>
      <c r="O18" s="3"/>
      <c r="P18" s="10"/>
      <c r="Q18" s="10"/>
    </row>
    <row r="19" spans="1:17">
      <c r="A19" s="3" t="s">
        <v>36</v>
      </c>
      <c r="B19" s="3"/>
      <c r="C19" s="3"/>
      <c r="D19" s="3"/>
      <c r="E19" s="3"/>
      <c r="F19" s="3"/>
      <c r="G19" s="3"/>
      <c r="H19" s="3"/>
      <c r="I19" s="5"/>
      <c r="J19" s="3"/>
      <c r="K19" s="3"/>
      <c r="L19" s="5"/>
      <c r="M19" s="3"/>
      <c r="N19" s="3"/>
      <c r="O19" s="3"/>
      <c r="P19" s="10"/>
      <c r="Q19" s="10"/>
    </row>
    <row r="20" spans="1:17">
      <c r="A20" s="3" t="s">
        <v>37</v>
      </c>
      <c r="B20" s="3"/>
      <c r="C20" s="3"/>
      <c r="D20" s="3"/>
      <c r="E20" s="3"/>
      <c r="F20" s="3"/>
      <c r="G20" s="3"/>
      <c r="H20" s="3"/>
      <c r="I20" s="5"/>
      <c r="J20" s="3"/>
      <c r="K20" s="3"/>
      <c r="L20" s="5"/>
      <c r="M20" s="3"/>
      <c r="N20" s="3"/>
      <c r="O20" s="3"/>
      <c r="P20" s="10"/>
      <c r="Q20" s="10"/>
    </row>
    <row r="21" spans="1:17">
      <c r="A21" s="3" t="s">
        <v>38</v>
      </c>
      <c r="B21" s="3"/>
      <c r="C21" s="3"/>
      <c r="D21" s="3"/>
      <c r="E21" s="3"/>
      <c r="F21" s="3"/>
      <c r="G21" s="3"/>
      <c r="H21" s="3"/>
      <c r="I21" s="5"/>
      <c r="J21" s="3"/>
      <c r="K21" s="3"/>
      <c r="L21" s="5"/>
      <c r="M21" s="3"/>
      <c r="N21" s="3"/>
      <c r="O21" s="3"/>
      <c r="P21" s="10"/>
      <c r="Q21" s="10"/>
    </row>
    <row r="22" spans="1:17">
      <c r="A22" s="3" t="s">
        <v>39</v>
      </c>
      <c r="B22" s="3"/>
      <c r="C22" s="3"/>
      <c r="D22" s="3"/>
      <c r="E22" s="3"/>
      <c r="F22" s="3"/>
      <c r="G22" s="3"/>
      <c r="H22" s="3"/>
      <c r="I22" s="5"/>
      <c r="J22" s="3"/>
      <c r="K22" s="3"/>
      <c r="L22" s="5"/>
      <c r="M22" s="3"/>
      <c r="N22" s="3"/>
      <c r="O22" s="3"/>
      <c r="P22" s="10"/>
      <c r="Q22" s="10"/>
    </row>
    <row r="23" spans="1:17">
      <c r="A23" s="3" t="s">
        <v>40</v>
      </c>
      <c r="B23" s="3"/>
      <c r="C23" s="3"/>
      <c r="D23" s="3"/>
      <c r="E23" s="3"/>
      <c r="F23" s="3"/>
      <c r="G23" s="3"/>
      <c r="H23" s="3"/>
      <c r="I23" s="5"/>
      <c r="J23" s="3"/>
      <c r="K23" s="3"/>
      <c r="L23" s="5"/>
      <c r="M23" s="3"/>
      <c r="N23" s="3"/>
      <c r="O23" s="3"/>
      <c r="P23" s="10"/>
      <c r="Q23" s="10"/>
    </row>
    <row r="24" spans="1:17">
      <c r="A24" s="3" t="s">
        <v>41</v>
      </c>
      <c r="B24" s="3"/>
      <c r="C24" s="3"/>
      <c r="D24" s="3"/>
      <c r="E24" s="3"/>
      <c r="F24" s="3"/>
      <c r="G24" s="3"/>
      <c r="H24" s="3"/>
      <c r="I24" s="5"/>
      <c r="J24" s="3"/>
      <c r="K24" s="3"/>
      <c r="L24" s="5"/>
      <c r="M24" s="3"/>
      <c r="N24" s="3"/>
      <c r="O24" s="3"/>
      <c r="P24" s="10"/>
      <c r="Q24" s="10"/>
    </row>
    <row r="25" spans="1:17">
      <c r="A25" s="3" t="s">
        <v>42</v>
      </c>
      <c r="B25" s="3"/>
      <c r="C25" s="3"/>
      <c r="D25" s="3"/>
      <c r="E25" s="3"/>
      <c r="F25" s="3"/>
      <c r="G25" s="3"/>
      <c r="H25" s="3"/>
      <c r="I25" s="5"/>
      <c r="J25" s="3"/>
      <c r="K25" s="3"/>
      <c r="L25" s="5"/>
      <c r="M25" s="3"/>
      <c r="N25" s="3"/>
      <c r="O25" s="3"/>
      <c r="P25" s="10"/>
      <c r="Q25" s="10"/>
    </row>
    <row r="26" spans="1:17">
      <c r="A26" s="3" t="s">
        <v>43</v>
      </c>
      <c r="B26" s="3"/>
      <c r="C26" s="3"/>
      <c r="D26" s="3"/>
      <c r="E26" s="3"/>
      <c r="F26" s="3"/>
      <c r="G26" s="3"/>
      <c r="H26" s="3"/>
      <c r="I26" s="5"/>
      <c r="J26" s="3"/>
      <c r="K26" s="3"/>
      <c r="L26" s="5"/>
      <c r="M26" s="3"/>
      <c r="N26" s="3"/>
      <c r="O26" s="3"/>
      <c r="P26" s="10"/>
      <c r="Q26" s="10"/>
    </row>
    <row r="27" spans="1:17">
      <c r="A27" s="3" t="s">
        <v>44</v>
      </c>
      <c r="B27" s="3"/>
      <c r="C27" s="3"/>
      <c r="D27" s="3"/>
      <c r="E27" s="3"/>
      <c r="F27" s="3"/>
      <c r="G27" s="3"/>
      <c r="H27" s="3"/>
      <c r="I27" s="5"/>
      <c r="J27" s="3"/>
      <c r="K27" s="3"/>
      <c r="L27" s="5"/>
      <c r="M27" s="3"/>
      <c r="N27" s="3"/>
      <c r="O27" s="3"/>
      <c r="P27" s="10"/>
      <c r="Q27" s="10"/>
    </row>
    <row r="28" spans="1:17">
      <c r="A28" s="3" t="s">
        <v>45</v>
      </c>
      <c r="B28" s="3"/>
      <c r="C28" s="3"/>
      <c r="D28" s="3"/>
      <c r="E28" s="3"/>
      <c r="F28" s="3"/>
      <c r="G28" s="3"/>
      <c r="H28" s="3"/>
      <c r="I28" s="5"/>
      <c r="J28" s="3"/>
      <c r="K28" s="3"/>
      <c r="L28" s="5"/>
      <c r="M28" s="3"/>
      <c r="N28" s="3"/>
      <c r="O28" s="3"/>
      <c r="P28" s="10"/>
      <c r="Q28" s="10"/>
    </row>
    <row r="29" spans="1:17">
      <c r="A29" s="3" t="s">
        <v>46</v>
      </c>
      <c r="B29" s="3"/>
      <c r="C29" s="3"/>
      <c r="D29" s="3"/>
      <c r="E29" s="3"/>
      <c r="F29" s="3"/>
      <c r="G29" s="3"/>
      <c r="H29" s="3"/>
      <c r="I29" s="5"/>
      <c r="J29" s="3"/>
      <c r="K29" s="3"/>
      <c r="L29" s="5"/>
      <c r="M29" s="3"/>
      <c r="N29" s="3"/>
      <c r="O29" s="3"/>
      <c r="P29" s="10"/>
      <c r="Q29" s="10"/>
    </row>
    <row r="30" spans="1:17">
      <c r="A30" s="3" t="s">
        <v>47</v>
      </c>
      <c r="B30" s="3"/>
      <c r="C30" s="3"/>
      <c r="D30" s="3"/>
      <c r="E30" s="3"/>
      <c r="F30" s="3"/>
      <c r="G30" s="3"/>
      <c r="H30" s="3"/>
      <c r="I30" s="5"/>
      <c r="J30" s="3"/>
      <c r="K30" s="3"/>
      <c r="L30" s="5"/>
      <c r="M30" s="3"/>
      <c r="N30" s="3"/>
      <c r="O30" s="3"/>
      <c r="P30" s="10"/>
      <c r="Q30" s="10"/>
    </row>
    <row r="31" spans="1:17">
      <c r="A31" s="3" t="s">
        <v>48</v>
      </c>
      <c r="B31" s="3"/>
      <c r="C31" s="3"/>
      <c r="D31" s="3"/>
      <c r="E31" s="3"/>
      <c r="F31" s="3"/>
      <c r="G31" s="3"/>
      <c r="H31" s="3"/>
      <c r="I31" s="5"/>
      <c r="J31" s="3"/>
      <c r="K31" s="3"/>
      <c r="L31" s="5"/>
      <c r="M31" s="3"/>
      <c r="N31" s="3"/>
      <c r="O31" s="3"/>
      <c r="P31" s="10"/>
      <c r="Q31" s="10"/>
    </row>
    <row r="32" spans="1:17">
      <c r="A32" s="3" t="s">
        <v>49</v>
      </c>
      <c r="B32" s="3"/>
      <c r="C32" s="3"/>
      <c r="D32" s="3"/>
      <c r="E32" s="3"/>
      <c r="F32" s="3"/>
      <c r="G32" s="3"/>
      <c r="H32" s="3"/>
      <c r="I32" s="5"/>
      <c r="J32" s="3"/>
      <c r="K32" s="3"/>
      <c r="L32" s="5"/>
      <c r="M32" s="3"/>
      <c r="N32" s="3"/>
      <c r="O32" s="3"/>
      <c r="P32" s="10"/>
      <c r="Q32" s="10"/>
    </row>
    <row r="33" spans="1:17">
      <c r="A33" s="3" t="s">
        <v>50</v>
      </c>
      <c r="B33" s="3"/>
      <c r="C33" s="3"/>
      <c r="D33" s="3"/>
      <c r="E33" s="3"/>
      <c r="F33" s="3"/>
      <c r="G33" s="3"/>
      <c r="H33" s="3"/>
      <c r="I33" s="5"/>
      <c r="J33" s="3"/>
      <c r="K33" s="3"/>
      <c r="L33" s="5"/>
      <c r="M33" s="3"/>
      <c r="N33" s="3"/>
      <c r="O33" s="3"/>
      <c r="P33" s="10"/>
      <c r="Q33" s="10"/>
    </row>
    <row r="34" spans="1:17">
      <c r="A34" s="3" t="s">
        <v>51</v>
      </c>
      <c r="B34" s="3"/>
      <c r="C34" s="3"/>
      <c r="D34" s="3"/>
      <c r="E34" s="3"/>
      <c r="F34" s="3"/>
      <c r="G34" s="3"/>
      <c r="H34" s="3"/>
      <c r="I34" s="5"/>
      <c r="J34" s="3"/>
      <c r="K34" s="3"/>
      <c r="L34" s="5"/>
      <c r="M34" s="3"/>
      <c r="N34" s="3"/>
      <c r="O34" s="3"/>
      <c r="P34" s="10"/>
      <c r="Q34" s="10"/>
    </row>
    <row r="35" spans="1:17">
      <c r="A35" s="3" t="s">
        <v>52</v>
      </c>
      <c r="B35" s="3"/>
      <c r="C35" s="3"/>
      <c r="D35" s="3"/>
      <c r="E35" s="3"/>
      <c r="F35" s="3"/>
      <c r="G35" s="3"/>
      <c r="H35" s="3"/>
      <c r="I35" s="5"/>
      <c r="J35" s="3"/>
      <c r="K35" s="3"/>
      <c r="L35" s="5"/>
      <c r="M35" s="3"/>
      <c r="N35" s="3"/>
      <c r="O35" s="3"/>
      <c r="P35" s="10"/>
      <c r="Q35" s="10"/>
    </row>
    <row r="36" spans="1:17">
      <c r="A36" s="3" t="s">
        <v>53</v>
      </c>
      <c r="B36" s="3"/>
      <c r="C36" s="3"/>
      <c r="D36" s="3"/>
      <c r="E36" s="3"/>
      <c r="F36" s="3"/>
      <c r="G36" s="3"/>
      <c r="H36" s="3"/>
      <c r="I36" s="5"/>
      <c r="J36" s="3"/>
      <c r="K36" s="3"/>
      <c r="L36" s="5"/>
      <c r="M36" s="3"/>
      <c r="N36" s="3"/>
      <c r="O36" s="3"/>
      <c r="P36" s="10"/>
      <c r="Q36" s="10"/>
    </row>
    <row r="37" spans="1:17">
      <c r="A37" s="3" t="s">
        <v>54</v>
      </c>
      <c r="B37" s="3"/>
      <c r="C37" s="3"/>
      <c r="D37" s="3"/>
      <c r="E37" s="3"/>
      <c r="F37" s="3"/>
      <c r="G37" s="3"/>
      <c r="H37" s="3"/>
      <c r="I37" s="5"/>
      <c r="J37" s="3"/>
      <c r="K37" s="3"/>
      <c r="L37" s="5"/>
      <c r="M37" s="3"/>
      <c r="N37" s="3"/>
      <c r="O37" s="3"/>
      <c r="P37" s="10"/>
      <c r="Q37" s="10"/>
    </row>
    <row r="38" spans="1:17">
      <c r="A38" s="3" t="s">
        <v>55</v>
      </c>
      <c r="B38" s="3"/>
      <c r="C38" s="3"/>
      <c r="D38" s="3"/>
      <c r="E38" s="3"/>
      <c r="F38" s="3"/>
      <c r="G38" s="3"/>
      <c r="H38" s="3"/>
      <c r="I38" s="5"/>
      <c r="J38" s="3"/>
      <c r="K38" s="3"/>
      <c r="L38" s="5"/>
      <c r="M38" s="3"/>
      <c r="N38" s="3"/>
      <c r="O38" s="3"/>
      <c r="P38" s="10"/>
      <c r="Q38" s="10"/>
    </row>
    <row r="39" spans="1:17">
      <c r="A39" s="3" t="s">
        <v>56</v>
      </c>
      <c r="B39" s="3"/>
      <c r="C39" s="3"/>
      <c r="D39" s="3"/>
      <c r="E39" s="3"/>
      <c r="F39" s="3"/>
      <c r="G39" s="3"/>
      <c r="H39" s="3"/>
      <c r="I39" s="5"/>
      <c r="J39" s="3"/>
      <c r="K39" s="3"/>
      <c r="L39" s="5"/>
      <c r="M39" s="3"/>
      <c r="N39" s="3"/>
      <c r="O39" s="3"/>
      <c r="P39" s="10"/>
      <c r="Q39" s="10"/>
    </row>
    <row r="40" spans="1:17">
      <c r="A40" s="3" t="s">
        <v>57</v>
      </c>
      <c r="B40" s="3"/>
      <c r="C40" s="3"/>
      <c r="D40" s="3"/>
      <c r="E40" s="3"/>
      <c r="F40" s="3"/>
      <c r="G40" s="3"/>
      <c r="H40" s="3"/>
      <c r="I40" s="5"/>
      <c r="J40" s="3"/>
      <c r="K40" s="3"/>
      <c r="L40" s="5"/>
      <c r="M40" s="3"/>
      <c r="N40" s="3"/>
      <c r="O40" s="3"/>
      <c r="P40" s="10"/>
      <c r="Q40" s="10"/>
    </row>
    <row r="41" spans="1:17">
      <c r="A41" s="3" t="s">
        <v>58</v>
      </c>
      <c r="B41" s="3"/>
      <c r="C41" s="3"/>
      <c r="D41" s="3"/>
      <c r="E41" s="3"/>
      <c r="F41" s="3"/>
      <c r="G41" s="3"/>
      <c r="H41" s="3"/>
      <c r="I41" s="5"/>
      <c r="J41" s="3"/>
      <c r="K41" s="3"/>
      <c r="L41" s="5"/>
      <c r="M41" s="3"/>
      <c r="N41" s="3"/>
      <c r="O41" s="3"/>
      <c r="P41" s="10"/>
      <c r="Q41" s="10"/>
    </row>
    <row r="42" spans="1:17">
      <c r="A42" s="3" t="s">
        <v>59</v>
      </c>
      <c r="B42" s="3"/>
      <c r="C42" s="3"/>
      <c r="D42" s="3"/>
      <c r="E42" s="3"/>
      <c r="F42" s="3"/>
      <c r="G42" s="3"/>
      <c r="H42" s="3"/>
      <c r="I42" s="5"/>
      <c r="J42" s="3"/>
      <c r="K42" s="3"/>
      <c r="L42" s="5"/>
      <c r="M42" s="3"/>
      <c r="N42" s="3"/>
      <c r="O42" s="3"/>
      <c r="P42" s="10"/>
      <c r="Q42" s="10"/>
    </row>
    <row r="43" spans="1:17">
      <c r="A43" s="3" t="s">
        <v>60</v>
      </c>
      <c r="B43" s="3"/>
      <c r="C43" s="3"/>
      <c r="D43" s="3"/>
      <c r="E43" s="3"/>
      <c r="F43" s="3"/>
      <c r="G43" s="3"/>
      <c r="H43" s="3"/>
      <c r="I43" s="5"/>
      <c r="J43" s="3"/>
      <c r="K43" s="3"/>
      <c r="L43" s="5"/>
      <c r="M43" s="3"/>
      <c r="N43" s="3"/>
      <c r="O43" s="3"/>
      <c r="P43" s="10"/>
      <c r="Q43" s="10"/>
    </row>
    <row r="44" spans="1:17">
      <c r="A44" s="3" t="s">
        <v>61</v>
      </c>
      <c r="B44" s="3"/>
      <c r="C44" s="3"/>
      <c r="D44" s="3"/>
      <c r="E44" s="3"/>
      <c r="F44" s="3"/>
      <c r="G44" s="3"/>
      <c r="H44" s="3"/>
      <c r="I44" s="5"/>
      <c r="J44" s="3"/>
      <c r="K44" s="3"/>
      <c r="L44" s="5"/>
      <c r="M44" s="3"/>
      <c r="N44" s="3"/>
      <c r="O44" s="3"/>
      <c r="P44" s="10"/>
      <c r="Q44" s="10"/>
    </row>
    <row r="45" spans="1:17">
      <c r="A45" s="3" t="s">
        <v>62</v>
      </c>
      <c r="B45" s="3"/>
      <c r="C45" s="3"/>
      <c r="D45" s="3"/>
      <c r="E45" s="3"/>
      <c r="F45" s="3"/>
      <c r="G45" s="3"/>
      <c r="H45" s="3"/>
      <c r="I45" s="5"/>
      <c r="J45" s="3"/>
      <c r="K45" s="3"/>
      <c r="L45" s="5"/>
      <c r="M45" s="3"/>
      <c r="N45" s="3"/>
      <c r="O45" s="3"/>
      <c r="P45" s="10"/>
      <c r="Q45" s="10"/>
    </row>
    <row r="46" spans="1:17">
      <c r="A46" s="3" t="s">
        <v>63</v>
      </c>
      <c r="B46" s="3"/>
      <c r="C46" s="3"/>
      <c r="D46" s="3"/>
      <c r="E46" s="3"/>
      <c r="F46" s="3"/>
      <c r="G46" s="3"/>
      <c r="H46" s="3"/>
      <c r="I46" s="5"/>
      <c r="J46" s="3"/>
      <c r="K46" s="3"/>
      <c r="L46" s="5"/>
      <c r="M46" s="3"/>
      <c r="N46" s="3"/>
      <c r="O46" s="3"/>
      <c r="P46" s="10"/>
      <c r="Q46" s="10"/>
    </row>
    <row r="47" spans="1:17">
      <c r="A47" s="3" t="s">
        <v>64</v>
      </c>
      <c r="B47" s="3"/>
      <c r="C47" s="3"/>
      <c r="D47" s="3"/>
      <c r="E47" s="3"/>
      <c r="F47" s="3"/>
      <c r="G47" s="3"/>
      <c r="H47" s="3"/>
      <c r="I47" s="5"/>
      <c r="J47" s="3"/>
      <c r="K47" s="3"/>
      <c r="L47" s="5"/>
      <c r="M47" s="3"/>
      <c r="N47" s="3"/>
      <c r="O47" s="3"/>
      <c r="P47" s="3"/>
      <c r="Q47" s="3"/>
    </row>
    <row r="48" spans="1:17">
      <c r="A48" s="3" t="s">
        <v>65</v>
      </c>
      <c r="B48" s="3"/>
      <c r="C48" s="3"/>
      <c r="D48" s="3"/>
      <c r="E48" s="3"/>
      <c r="F48" s="3"/>
      <c r="G48" s="3"/>
      <c r="H48" s="3"/>
      <c r="I48" s="5"/>
      <c r="J48" s="3"/>
      <c r="K48" s="3"/>
      <c r="L48" s="5"/>
      <c r="M48" s="3"/>
      <c r="N48" s="3"/>
      <c r="O48" s="3"/>
      <c r="P48" s="3"/>
      <c r="Q48" s="3"/>
    </row>
    <row r="49" spans="1:17">
      <c r="A49" s="3" t="s">
        <v>66</v>
      </c>
      <c r="B49" s="3"/>
      <c r="C49" s="3"/>
      <c r="D49" s="3"/>
      <c r="E49" s="3"/>
      <c r="F49" s="3"/>
      <c r="G49" s="3"/>
      <c r="H49" s="3"/>
      <c r="I49" s="5"/>
      <c r="J49" s="3"/>
      <c r="K49" s="3"/>
      <c r="L49" s="5"/>
      <c r="M49" s="3"/>
      <c r="N49" s="3"/>
      <c r="O49" s="3"/>
      <c r="P49" s="3"/>
      <c r="Q49" s="3"/>
    </row>
    <row r="50" spans="1:17">
      <c r="A50" s="3" t="s">
        <v>67</v>
      </c>
      <c r="B50" s="3"/>
      <c r="C50" s="3"/>
      <c r="D50" s="3"/>
      <c r="E50" s="3"/>
      <c r="F50" s="3"/>
      <c r="G50" s="3"/>
      <c r="H50" s="3"/>
      <c r="I50" s="5"/>
      <c r="J50" s="3"/>
      <c r="K50" s="3"/>
      <c r="L50" s="5"/>
      <c r="M50" s="3"/>
      <c r="N50" s="3"/>
      <c r="O50" s="3"/>
      <c r="P50" s="3"/>
      <c r="Q50" s="3"/>
    </row>
    <row r="51" spans="1:17">
      <c r="A51" s="3"/>
      <c r="B51" s="3"/>
      <c r="C51" s="3"/>
      <c r="D51" s="3"/>
      <c r="E51" s="3"/>
      <c r="F51" s="3"/>
      <c r="G51" s="3"/>
      <c r="H51" s="3"/>
      <c r="I51" s="5"/>
      <c r="J51" s="3"/>
      <c r="K51" s="3"/>
      <c r="L51" s="5"/>
      <c r="M51" s="3"/>
      <c r="N51" s="3"/>
      <c r="O51" s="3"/>
      <c r="P51" s="3"/>
      <c r="Q51" s="3"/>
    </row>
    <row r="52" spans="1:17">
      <c r="A52" s="3"/>
      <c r="B52" s="3"/>
      <c r="C52" s="3"/>
      <c r="D52" s="3"/>
      <c r="E52" s="3"/>
      <c r="F52" s="3"/>
      <c r="G52" s="3"/>
      <c r="H52" s="3"/>
      <c r="I52" s="5"/>
      <c r="J52" s="3"/>
      <c r="K52" s="3"/>
      <c r="L52" s="5"/>
      <c r="M52" s="3"/>
      <c r="N52" s="3"/>
      <c r="O52" s="3"/>
      <c r="P52" s="3"/>
      <c r="Q52" s="3"/>
    </row>
    <row r="53" spans="1:17">
      <c r="A53" s="3"/>
      <c r="B53" s="3"/>
      <c r="C53" s="3"/>
      <c r="D53" s="3"/>
      <c r="E53" s="3"/>
      <c r="F53" s="3"/>
      <c r="G53" s="3"/>
      <c r="H53" s="3"/>
      <c r="I53" s="5"/>
      <c r="J53" s="3"/>
      <c r="K53" s="3"/>
      <c r="L53" s="5"/>
      <c r="M53" s="3"/>
      <c r="N53" s="3"/>
      <c r="O53" s="3"/>
      <c r="P53" s="3"/>
      <c r="Q53" s="3"/>
    </row>
    <row r="54" spans="1:17">
      <c r="A54" s="3"/>
      <c r="B54" s="3"/>
      <c r="C54" s="3"/>
      <c r="D54" s="3"/>
      <c r="E54" s="3"/>
      <c r="F54" s="3"/>
      <c r="G54" s="3"/>
      <c r="H54" s="3"/>
      <c r="I54" s="5"/>
      <c r="J54" s="3"/>
      <c r="K54" s="3"/>
      <c r="L54" s="5"/>
      <c r="M54" s="3"/>
      <c r="N54" s="3"/>
      <c r="O54" s="3"/>
      <c r="P54" s="3"/>
      <c r="Q54" s="3"/>
    </row>
    <row r="55" spans="1:17">
      <c r="A55" s="3"/>
      <c r="B55" s="3"/>
      <c r="C55" s="3"/>
      <c r="D55" s="3"/>
      <c r="E55" s="3"/>
      <c r="F55" s="3"/>
      <c r="G55" s="3"/>
      <c r="H55" s="3"/>
      <c r="I55" s="5"/>
      <c r="J55" s="3"/>
      <c r="K55" s="3"/>
      <c r="L55" s="5"/>
      <c r="M55" s="3"/>
      <c r="N55" s="3"/>
      <c r="O55" s="3"/>
      <c r="P55" s="3"/>
      <c r="Q55" s="3"/>
    </row>
    <row r="56" spans="1:17">
      <c r="A56" s="3"/>
      <c r="B56" s="3"/>
      <c r="C56" s="3"/>
      <c r="D56" s="3"/>
      <c r="E56" s="3"/>
      <c r="F56" s="3"/>
      <c r="G56" s="3"/>
      <c r="H56" s="3"/>
      <c r="I56" s="5"/>
      <c r="J56" s="3"/>
      <c r="K56" s="3"/>
      <c r="L56" s="5"/>
      <c r="M56" s="3"/>
      <c r="N56" s="3"/>
      <c r="O56" s="3"/>
      <c r="P56" s="3"/>
      <c r="Q56" s="3"/>
    </row>
    <row r="57" spans="1:17">
      <c r="A57" s="3"/>
      <c r="B57" s="3"/>
      <c r="C57" s="3"/>
      <c r="D57" s="3"/>
      <c r="E57" s="3"/>
      <c r="F57" s="3"/>
      <c r="G57" s="3"/>
      <c r="H57" s="3"/>
      <c r="I57" s="5"/>
      <c r="J57" s="3"/>
      <c r="K57" s="3"/>
      <c r="L57" s="5"/>
      <c r="M57" s="3"/>
      <c r="N57" s="3"/>
      <c r="O57" s="3"/>
      <c r="P57" s="3"/>
      <c r="Q57" s="3"/>
    </row>
    <row r="58" spans="1:17">
      <c r="A58" s="3"/>
      <c r="B58" s="3"/>
      <c r="C58" s="3"/>
      <c r="D58" s="3"/>
      <c r="E58" s="3"/>
      <c r="F58" s="3"/>
      <c r="G58" s="3"/>
      <c r="H58" s="3"/>
      <c r="I58" s="5"/>
      <c r="J58" s="3"/>
      <c r="K58" s="3"/>
      <c r="L58" s="5"/>
      <c r="M58" s="3"/>
      <c r="N58" s="3"/>
      <c r="O58" s="3"/>
      <c r="P58" s="3"/>
      <c r="Q58" s="3"/>
    </row>
    <row r="59" spans="1:17">
      <c r="A59" s="3"/>
      <c r="B59" s="3"/>
      <c r="C59" s="3"/>
      <c r="D59" s="3"/>
      <c r="E59" s="3"/>
      <c r="F59" s="3"/>
      <c r="G59" s="3"/>
      <c r="H59" s="3"/>
      <c r="I59" s="5"/>
      <c r="J59" s="3"/>
      <c r="K59" s="3"/>
      <c r="L59" s="5"/>
      <c r="M59" s="3"/>
      <c r="N59" s="3"/>
      <c r="O59" s="3"/>
      <c r="P59" s="3"/>
      <c r="Q59" s="3"/>
    </row>
    <row r="60" spans="1:17">
      <c r="A60" s="3"/>
      <c r="B60" s="3"/>
      <c r="C60" s="3"/>
      <c r="D60" s="3"/>
      <c r="E60" s="3"/>
      <c r="F60" s="3"/>
      <c r="G60" s="3"/>
      <c r="H60" s="3"/>
      <c r="I60" s="5"/>
      <c r="J60" s="3"/>
      <c r="K60" s="3"/>
      <c r="L60" s="5"/>
      <c r="M60" s="3"/>
      <c r="N60" s="3"/>
      <c r="O60" s="3"/>
      <c r="P60" s="3"/>
      <c r="Q60" s="3"/>
    </row>
    <row r="61" spans="1:17">
      <c r="A61" s="3"/>
      <c r="B61" s="3"/>
      <c r="C61" s="3"/>
      <c r="D61" s="3"/>
      <c r="E61" s="3"/>
      <c r="F61" s="3"/>
      <c r="G61" s="3"/>
      <c r="H61" s="3"/>
      <c r="I61" s="5"/>
      <c r="J61" s="3"/>
      <c r="K61" s="3"/>
      <c r="L61" s="5"/>
      <c r="M61" s="3"/>
      <c r="N61" s="3"/>
      <c r="O61" s="3"/>
      <c r="P61" s="3"/>
      <c r="Q61" s="3"/>
    </row>
    <row r="62" spans="1:17">
      <c r="A62" s="3"/>
      <c r="B62" s="3"/>
      <c r="C62" s="3"/>
      <c r="D62" s="3"/>
      <c r="E62" s="3"/>
      <c r="F62" s="3"/>
      <c r="G62" s="3"/>
      <c r="H62" s="3"/>
      <c r="I62" s="5"/>
      <c r="J62" s="3"/>
      <c r="K62" s="3"/>
      <c r="L62" s="5"/>
      <c r="M62" s="3"/>
      <c r="N62" s="3"/>
      <c r="O62" s="3"/>
      <c r="P62" s="3"/>
      <c r="Q62" s="3"/>
    </row>
    <row r="63" spans="1:17">
      <c r="A63" s="3"/>
      <c r="B63" s="3"/>
      <c r="C63" s="3"/>
      <c r="D63" s="3"/>
      <c r="E63" s="3"/>
      <c r="F63" s="3"/>
      <c r="G63" s="3"/>
      <c r="H63" s="3"/>
      <c r="I63" s="5"/>
      <c r="J63" s="3"/>
      <c r="K63" s="3"/>
      <c r="L63" s="5"/>
      <c r="M63" s="3"/>
      <c r="N63" s="3"/>
      <c r="O63" s="3"/>
      <c r="P63" s="3"/>
      <c r="Q63" s="3"/>
    </row>
    <row r="64" spans="1:17">
      <c r="A64" s="3"/>
      <c r="B64" s="3"/>
      <c r="C64" s="3"/>
      <c r="D64" s="3"/>
      <c r="E64" s="3"/>
      <c r="F64" s="3"/>
      <c r="G64" s="3"/>
      <c r="H64" s="3"/>
      <c r="I64" s="5"/>
      <c r="J64" s="3"/>
      <c r="K64" s="3"/>
      <c r="L64" s="5"/>
      <c r="M64" s="3"/>
      <c r="N64" s="3"/>
      <c r="O64" s="3"/>
      <c r="P64" s="3"/>
      <c r="Q64" s="3"/>
    </row>
    <row r="65" spans="1:17">
      <c r="A65" s="3"/>
      <c r="B65" s="3"/>
      <c r="C65" s="3"/>
      <c r="D65" s="3"/>
      <c r="E65" s="3"/>
      <c r="F65" s="3"/>
      <c r="G65" s="3"/>
      <c r="H65" s="3"/>
      <c r="I65" s="5"/>
      <c r="J65" s="3"/>
      <c r="K65" s="3"/>
      <c r="L65" s="5"/>
      <c r="M65" s="3"/>
      <c r="N65" s="3"/>
      <c r="O65" s="3"/>
      <c r="P65" s="3"/>
      <c r="Q65" s="3"/>
    </row>
    <row r="66" spans="1:17">
      <c r="A66" s="3"/>
      <c r="B66" s="3"/>
      <c r="C66" s="3"/>
      <c r="D66" s="3"/>
      <c r="E66" s="3"/>
      <c r="F66" s="3"/>
      <c r="G66" s="3"/>
      <c r="H66" s="3"/>
      <c r="I66" s="5"/>
      <c r="J66" s="3"/>
      <c r="K66" s="3"/>
      <c r="L66" s="5"/>
      <c r="M66" s="3"/>
      <c r="N66" s="3"/>
      <c r="O66" s="3"/>
      <c r="P66" s="3"/>
      <c r="Q66" s="3"/>
    </row>
    <row r="67" spans="1:17">
      <c r="A67" s="3"/>
      <c r="B67" s="3"/>
      <c r="C67" s="3"/>
      <c r="D67" s="3"/>
      <c r="E67" s="3"/>
      <c r="F67" s="3"/>
      <c r="G67" s="3"/>
      <c r="H67" s="3"/>
      <c r="I67" s="5"/>
      <c r="J67" s="3"/>
      <c r="K67" s="3"/>
      <c r="L67" s="5"/>
      <c r="M67" s="3"/>
      <c r="N67" s="3"/>
      <c r="O67" s="3"/>
      <c r="P67" s="3"/>
      <c r="Q67" s="3"/>
    </row>
    <row r="68" spans="1:17">
      <c r="A68" s="3"/>
      <c r="B68" s="3"/>
      <c r="C68" s="3"/>
      <c r="D68" s="3"/>
      <c r="E68" s="3"/>
      <c r="F68" s="3"/>
      <c r="G68" s="3"/>
      <c r="H68" s="3"/>
      <c r="I68" s="5"/>
      <c r="J68" s="3"/>
      <c r="K68" s="3"/>
      <c r="L68" s="5"/>
      <c r="M68" s="3"/>
      <c r="N68" s="3"/>
      <c r="O68" s="3"/>
      <c r="P68" s="3"/>
      <c r="Q68" s="3"/>
    </row>
    <row r="69" spans="1:17">
      <c r="A69" s="3"/>
      <c r="B69" s="3"/>
      <c r="C69" s="3"/>
      <c r="D69" s="3"/>
      <c r="E69" s="3"/>
      <c r="F69" s="3"/>
      <c r="G69" s="3"/>
      <c r="H69" s="3"/>
      <c r="I69" s="5"/>
      <c r="J69" s="3"/>
      <c r="K69" s="3"/>
      <c r="L69" s="5"/>
      <c r="M69" s="3"/>
      <c r="N69" s="3"/>
      <c r="O69" s="3"/>
      <c r="P69" s="3"/>
      <c r="Q69" s="3"/>
    </row>
    <row r="70" spans="1:17">
      <c r="A70" s="3"/>
      <c r="B70" s="3"/>
      <c r="C70" s="3"/>
      <c r="D70" s="3"/>
      <c r="E70" s="3"/>
      <c r="F70" s="3"/>
      <c r="G70" s="3"/>
      <c r="H70" s="3"/>
      <c r="I70" s="5"/>
      <c r="J70" s="3"/>
      <c r="K70" s="3"/>
      <c r="L70" s="5"/>
      <c r="M70" s="3"/>
      <c r="N70" s="3"/>
      <c r="O70" s="3"/>
      <c r="P70" s="3"/>
      <c r="Q70" s="3"/>
    </row>
    <row r="71" spans="1:17">
      <c r="A71" s="3"/>
      <c r="B71" s="3"/>
      <c r="C71" s="3"/>
      <c r="D71" s="3"/>
      <c r="E71" s="3"/>
      <c r="F71" s="3"/>
      <c r="G71" s="3"/>
      <c r="H71" s="3"/>
      <c r="I71" s="5"/>
      <c r="J71" s="3"/>
      <c r="K71" s="3"/>
      <c r="L71" s="5"/>
      <c r="M71" s="3"/>
      <c r="N71" s="3"/>
      <c r="O71" s="3"/>
      <c r="P71" s="3"/>
      <c r="Q71" s="3"/>
    </row>
    <row r="72" spans="1:17">
      <c r="A72" s="3"/>
      <c r="B72" s="3"/>
      <c r="C72" s="3"/>
      <c r="D72" s="3"/>
      <c r="E72" s="3"/>
      <c r="F72" s="3"/>
      <c r="G72" s="3"/>
      <c r="H72" s="3"/>
      <c r="I72" s="5"/>
      <c r="J72" s="3"/>
      <c r="K72" s="3"/>
      <c r="L72" s="5"/>
      <c r="M72" s="3"/>
      <c r="N72" s="3"/>
      <c r="O72" s="3"/>
      <c r="P72" s="3"/>
      <c r="Q72" s="3"/>
    </row>
    <row r="73" spans="1:17">
      <c r="A73" s="3"/>
      <c r="B73" s="3"/>
      <c r="C73" s="3"/>
      <c r="D73" s="3"/>
      <c r="E73" s="3"/>
      <c r="F73" s="3"/>
      <c r="G73" s="3"/>
      <c r="H73" s="3"/>
      <c r="I73" s="5"/>
      <c r="J73" s="3"/>
      <c r="K73" s="3"/>
      <c r="L73" s="5"/>
      <c r="M73" s="3"/>
      <c r="N73" s="3"/>
      <c r="O73" s="3"/>
      <c r="P73" s="3"/>
      <c r="Q73" s="3"/>
    </row>
    <row r="74" spans="1:17">
      <c r="A74" s="3"/>
      <c r="B74" s="3"/>
      <c r="C74" s="3"/>
      <c r="D74" s="3"/>
      <c r="E74" s="3"/>
      <c r="F74" s="3"/>
      <c r="G74" s="3"/>
      <c r="H74" s="3"/>
      <c r="I74" s="5"/>
      <c r="J74" s="3"/>
      <c r="K74" s="3"/>
      <c r="L74" s="5"/>
      <c r="M74" s="3"/>
      <c r="N74" s="3"/>
      <c r="O74" s="3"/>
      <c r="P74" s="3"/>
      <c r="Q74" s="3"/>
    </row>
    <row r="75" spans="1:17">
      <c r="A75" s="3"/>
      <c r="B75" s="3"/>
      <c r="C75" s="3"/>
      <c r="D75" s="3"/>
      <c r="E75" s="3"/>
      <c r="F75" s="3"/>
      <c r="G75" s="3"/>
      <c r="H75" s="3"/>
      <c r="I75" s="5"/>
      <c r="J75" s="3"/>
      <c r="K75" s="3"/>
      <c r="L75" s="5"/>
      <c r="M75" s="3"/>
      <c r="N75" s="3"/>
      <c r="O75" s="3"/>
      <c r="P75" s="3"/>
      <c r="Q75" s="3"/>
    </row>
    <row r="76" spans="1:17">
      <c r="A76" s="3"/>
      <c r="B76" s="3"/>
      <c r="C76" s="3"/>
      <c r="D76" s="3"/>
      <c r="E76" s="3"/>
      <c r="F76" s="3"/>
      <c r="G76" s="3"/>
      <c r="H76" s="3"/>
      <c r="I76" s="5"/>
      <c r="J76" s="3"/>
      <c r="K76" s="3"/>
      <c r="L76" s="5"/>
      <c r="M76" s="3"/>
      <c r="N76" s="3"/>
      <c r="O76" s="3"/>
      <c r="P76" s="3"/>
      <c r="Q76" s="3"/>
    </row>
    <row r="77" spans="1:17">
      <c r="A77" s="3"/>
      <c r="B77" s="3"/>
      <c r="C77" s="3"/>
      <c r="D77" s="3"/>
      <c r="E77" s="3"/>
      <c r="F77" s="3"/>
      <c r="G77" s="3"/>
      <c r="H77" s="3"/>
      <c r="I77" s="5"/>
      <c r="J77" s="3"/>
      <c r="K77" s="3"/>
      <c r="L77" s="5"/>
      <c r="M77" s="3"/>
      <c r="N77" s="3"/>
      <c r="O77" s="3"/>
      <c r="P77" s="3"/>
      <c r="Q77" s="3"/>
    </row>
    <row r="78" spans="1:17">
      <c r="A78" s="3"/>
      <c r="B78" s="3"/>
      <c r="C78" s="3"/>
      <c r="D78" s="3"/>
      <c r="E78" s="3"/>
      <c r="F78" s="3"/>
      <c r="G78" s="3"/>
      <c r="H78" s="3"/>
      <c r="I78" s="5"/>
      <c r="J78" s="3"/>
      <c r="K78" s="3"/>
      <c r="L78" s="5"/>
      <c r="M78" s="3"/>
      <c r="N78" s="3"/>
      <c r="O78" s="3"/>
      <c r="P78" s="3"/>
      <c r="Q78" s="3"/>
    </row>
    <row r="79" spans="1:17">
      <c r="A79" s="3"/>
      <c r="B79" s="3"/>
      <c r="C79" s="3"/>
      <c r="D79" s="3"/>
      <c r="E79" s="3"/>
      <c r="F79" s="3"/>
      <c r="G79" s="3"/>
      <c r="H79" s="3"/>
      <c r="I79" s="5"/>
      <c r="J79" s="3"/>
      <c r="K79" s="3"/>
      <c r="L79" s="5"/>
      <c r="M79" s="3"/>
      <c r="N79" s="3"/>
      <c r="O79" s="3"/>
      <c r="P79" s="3"/>
      <c r="Q79" s="3"/>
    </row>
    <row r="80" spans="1:17">
      <c r="A80" s="3"/>
      <c r="B80" s="3"/>
      <c r="C80" s="3"/>
      <c r="D80" s="3"/>
      <c r="E80" s="3"/>
      <c r="F80" s="3"/>
      <c r="G80" s="3"/>
      <c r="H80" s="3"/>
      <c r="I80" s="5"/>
      <c r="J80" s="3"/>
      <c r="K80" s="3"/>
      <c r="L80" s="5"/>
      <c r="M80" s="3"/>
      <c r="N80" s="3"/>
      <c r="O80" s="3"/>
      <c r="P80" s="3"/>
      <c r="Q80" s="3"/>
    </row>
    <row r="81" spans="1:17">
      <c r="A81" s="3"/>
      <c r="B81" s="3"/>
      <c r="C81" s="3"/>
      <c r="D81" s="3"/>
      <c r="E81" s="3"/>
      <c r="F81" s="3"/>
      <c r="G81" s="3"/>
      <c r="H81" s="3"/>
      <c r="I81" s="5"/>
      <c r="J81" s="3"/>
      <c r="K81" s="3"/>
      <c r="L81" s="5"/>
      <c r="M81" s="3"/>
      <c r="N81" s="3"/>
      <c r="O81" s="3"/>
      <c r="P81" s="3"/>
      <c r="Q81" s="3"/>
    </row>
    <row r="82" spans="1:17">
      <c r="A82" s="3"/>
      <c r="B82" s="3"/>
      <c r="C82" s="3"/>
      <c r="D82" s="3"/>
      <c r="E82" s="3"/>
      <c r="F82" s="3"/>
      <c r="G82" s="3"/>
      <c r="H82" s="3"/>
      <c r="I82" s="5"/>
      <c r="J82" s="3"/>
      <c r="K82" s="3"/>
      <c r="L82" s="5"/>
      <c r="M82" s="3"/>
      <c r="N82" s="3"/>
      <c r="O82" s="3"/>
      <c r="P82" s="3"/>
      <c r="Q82" s="3"/>
    </row>
    <row r="83" spans="1:17">
      <c r="A83" s="3"/>
      <c r="B83" s="3"/>
      <c r="C83" s="3"/>
      <c r="D83" s="3"/>
      <c r="E83" s="3"/>
      <c r="F83" s="3"/>
      <c r="G83" s="3"/>
      <c r="H83" s="3"/>
      <c r="I83" s="5"/>
      <c r="J83" s="3"/>
      <c r="K83" s="3"/>
      <c r="L83" s="5"/>
      <c r="M83" s="3"/>
      <c r="N83" s="3"/>
      <c r="O83" s="3"/>
      <c r="P83" s="3"/>
      <c r="Q83" s="3"/>
    </row>
    <row r="84" spans="1:17">
      <c r="A84" s="3"/>
      <c r="B84" s="3"/>
      <c r="C84" s="3"/>
      <c r="D84" s="3"/>
      <c r="E84" s="3"/>
      <c r="F84" s="3"/>
      <c r="G84" s="3"/>
      <c r="H84" s="3"/>
      <c r="I84" s="5"/>
      <c r="J84" s="3"/>
      <c r="K84" s="3"/>
      <c r="L84" s="5"/>
      <c r="M84" s="3"/>
      <c r="N84" s="3"/>
      <c r="O84" s="3"/>
      <c r="P84" s="3"/>
      <c r="Q84" s="3"/>
    </row>
    <row r="85" spans="1:17">
      <c r="A85" s="3"/>
      <c r="B85" s="3"/>
      <c r="C85" s="3"/>
      <c r="D85" s="3"/>
      <c r="E85" s="3"/>
      <c r="F85" s="3"/>
      <c r="G85" s="3"/>
      <c r="H85" s="3"/>
      <c r="I85" s="5"/>
      <c r="J85" s="3"/>
      <c r="K85" s="3"/>
      <c r="L85" s="5"/>
      <c r="M85" s="3"/>
      <c r="N85" s="3"/>
      <c r="O85" s="3"/>
      <c r="P85" s="3"/>
      <c r="Q85" s="3"/>
    </row>
    <row r="86" spans="1:17">
      <c r="A86" s="3"/>
      <c r="B86" s="3"/>
      <c r="C86" s="3"/>
      <c r="D86" s="3"/>
      <c r="E86" s="3"/>
      <c r="F86" s="3"/>
      <c r="G86" s="3"/>
      <c r="H86" s="3"/>
      <c r="I86" s="5"/>
      <c r="J86" s="3"/>
      <c r="K86" s="3"/>
      <c r="L86" s="5"/>
      <c r="M86" s="3"/>
      <c r="N86" s="3"/>
      <c r="O86" s="3"/>
      <c r="P86" s="3"/>
      <c r="Q86" s="3"/>
    </row>
    <row r="87" spans="1:17">
      <c r="A87" s="3"/>
      <c r="B87" s="3"/>
      <c r="C87" s="3"/>
      <c r="D87" s="3"/>
      <c r="E87" s="3"/>
      <c r="F87" s="3"/>
      <c r="G87" s="3"/>
      <c r="H87" s="3"/>
      <c r="I87" s="5"/>
      <c r="J87" s="3"/>
      <c r="K87" s="3"/>
      <c r="L87" s="5"/>
      <c r="M87" s="3"/>
      <c r="N87" s="3"/>
      <c r="O87" s="3"/>
      <c r="P87" s="3"/>
      <c r="Q87" s="3"/>
    </row>
    <row r="88" spans="1:17">
      <c r="A88" s="3"/>
      <c r="B88" s="3"/>
      <c r="C88" s="3"/>
      <c r="D88" s="3"/>
      <c r="E88" s="3"/>
      <c r="F88" s="3"/>
      <c r="G88" s="3"/>
      <c r="H88" s="3"/>
      <c r="I88" s="5"/>
      <c r="J88" s="3"/>
      <c r="K88" s="3"/>
      <c r="L88" s="5"/>
      <c r="M88" s="3"/>
      <c r="N88" s="3"/>
      <c r="O88" s="3"/>
      <c r="P88" s="3"/>
      <c r="Q88" s="3"/>
    </row>
    <row r="89" spans="1:17">
      <c r="A89" s="3"/>
      <c r="B89" s="3"/>
      <c r="C89" s="3"/>
      <c r="D89" s="3"/>
      <c r="E89" s="3"/>
      <c r="F89" s="3"/>
      <c r="G89" s="3"/>
      <c r="H89" s="3"/>
      <c r="I89" s="5"/>
      <c r="J89" s="3"/>
      <c r="K89" s="3"/>
      <c r="L89" s="5"/>
      <c r="M89" s="3"/>
      <c r="N89" s="3"/>
      <c r="O89" s="3"/>
      <c r="P89" s="3"/>
      <c r="Q89" s="3"/>
    </row>
    <row r="90" spans="1:17">
      <c r="A90" s="3"/>
      <c r="B90" s="3"/>
      <c r="C90" s="3"/>
      <c r="D90" s="3"/>
      <c r="E90" s="3"/>
      <c r="F90" s="3"/>
      <c r="G90" s="3"/>
      <c r="H90" s="3"/>
      <c r="I90" s="5"/>
      <c r="J90" s="3"/>
      <c r="K90" s="3"/>
      <c r="L90" s="5"/>
      <c r="M90" s="3"/>
      <c r="N90" s="3"/>
      <c r="O90" s="3"/>
      <c r="P90" s="3"/>
      <c r="Q90" s="3"/>
    </row>
    <row r="91" spans="1:17">
      <c r="A91" s="3"/>
      <c r="B91" s="3"/>
      <c r="C91" s="3"/>
      <c r="D91" s="3"/>
      <c r="E91" s="3"/>
      <c r="F91" s="3"/>
      <c r="G91" s="3"/>
      <c r="H91" s="3"/>
      <c r="I91" s="5"/>
      <c r="J91" s="3"/>
      <c r="K91" s="3"/>
      <c r="L91" s="5"/>
      <c r="M91" s="3"/>
      <c r="N91" s="3"/>
      <c r="O91" s="3"/>
      <c r="P91" s="3"/>
      <c r="Q91" s="3"/>
    </row>
    <row r="92" spans="1:17">
      <c r="A92" s="3"/>
      <c r="B92" s="3"/>
      <c r="C92" s="3"/>
      <c r="D92" s="3"/>
      <c r="E92" s="3"/>
      <c r="F92" s="3"/>
      <c r="G92" s="3"/>
      <c r="H92" s="3"/>
      <c r="I92" s="5"/>
      <c r="J92" s="3"/>
      <c r="K92" s="3"/>
      <c r="L92" s="5"/>
      <c r="M92" s="3"/>
      <c r="N92" s="3"/>
      <c r="O92" s="3"/>
      <c r="P92" s="3"/>
      <c r="Q92" s="3"/>
    </row>
    <row r="93" spans="1:17">
      <c r="A93" s="3"/>
      <c r="B93" s="3"/>
      <c r="C93" s="3"/>
      <c r="D93" s="3"/>
      <c r="E93" s="3"/>
      <c r="F93" s="3"/>
      <c r="G93" s="3"/>
      <c r="H93" s="3"/>
      <c r="I93" s="5"/>
      <c r="J93" s="3"/>
      <c r="K93" s="3"/>
      <c r="L93" s="5"/>
      <c r="M93" s="3"/>
      <c r="N93" s="3"/>
      <c r="O93" s="3"/>
      <c r="P93" s="3"/>
      <c r="Q93" s="3"/>
    </row>
    <row r="94" spans="1:17">
      <c r="A94" s="3"/>
      <c r="B94" s="3"/>
      <c r="C94" s="3"/>
      <c r="D94" s="3"/>
      <c r="E94" s="3"/>
      <c r="F94" s="3"/>
      <c r="G94" s="3"/>
      <c r="H94" s="3"/>
      <c r="I94" s="5"/>
      <c r="J94" s="3"/>
      <c r="K94" s="3"/>
      <c r="L94" s="5"/>
      <c r="M94" s="3"/>
      <c r="N94" s="3"/>
      <c r="O94" s="3"/>
      <c r="P94" s="3"/>
      <c r="Q94" s="3"/>
    </row>
    <row r="95" spans="1:17">
      <c r="A95" s="3"/>
      <c r="B95" s="3"/>
      <c r="C95" s="3"/>
      <c r="D95" s="3"/>
      <c r="E95" s="3"/>
      <c r="F95" s="3"/>
      <c r="G95" s="3"/>
      <c r="H95" s="3"/>
      <c r="I95" s="5"/>
      <c r="J95" s="3"/>
      <c r="K95" s="3"/>
      <c r="L95" s="5"/>
      <c r="M95" s="3"/>
      <c r="N95" s="3"/>
      <c r="O95" s="3"/>
      <c r="P95" s="3"/>
      <c r="Q95" s="3"/>
    </row>
    <row r="96" spans="1:17">
      <c r="A96" s="3"/>
      <c r="B96" s="3"/>
      <c r="C96" s="3"/>
      <c r="D96" s="3"/>
      <c r="E96" s="3"/>
      <c r="F96" s="3"/>
      <c r="G96" s="3"/>
      <c r="H96" s="3"/>
      <c r="I96" s="5"/>
      <c r="J96" s="3"/>
      <c r="K96" s="3"/>
      <c r="L96" s="5"/>
      <c r="M96" s="3"/>
      <c r="N96" s="3"/>
      <c r="O96" s="3"/>
      <c r="P96" s="3"/>
      <c r="Q96" s="3"/>
    </row>
    <row r="97" spans="1:17">
      <c r="A97" s="3"/>
      <c r="B97" s="3"/>
      <c r="C97" s="3"/>
      <c r="D97" s="3"/>
      <c r="E97" s="3"/>
      <c r="F97" s="3"/>
      <c r="G97" s="3"/>
      <c r="H97" s="3"/>
      <c r="I97" s="5"/>
      <c r="J97" s="3"/>
      <c r="K97" s="3"/>
      <c r="L97" s="5"/>
      <c r="M97" s="3"/>
      <c r="N97" s="3"/>
      <c r="O97" s="3"/>
      <c r="P97" s="3"/>
      <c r="Q97" s="3"/>
    </row>
    <row r="98" spans="1:17">
      <c r="A98" s="3"/>
      <c r="B98" s="3"/>
      <c r="C98" s="3"/>
      <c r="D98" s="3"/>
      <c r="E98" s="3"/>
      <c r="F98" s="3"/>
      <c r="G98" s="3"/>
      <c r="H98" s="3"/>
      <c r="I98" s="5"/>
      <c r="J98" s="3"/>
      <c r="K98" s="3"/>
      <c r="L98" s="5"/>
      <c r="M98" s="3"/>
      <c r="N98" s="3"/>
      <c r="O98" s="3"/>
      <c r="P98" s="3"/>
      <c r="Q98" s="3"/>
    </row>
    <row r="99" spans="1:17">
      <c r="A99" s="3"/>
      <c r="B99" s="3"/>
      <c r="C99" s="3"/>
      <c r="D99" s="3"/>
      <c r="E99" s="3"/>
      <c r="F99" s="3"/>
      <c r="G99" s="3"/>
      <c r="H99" s="3"/>
      <c r="I99" s="5"/>
      <c r="J99" s="3"/>
      <c r="K99" s="3"/>
      <c r="L99" s="5"/>
      <c r="M99" s="3"/>
      <c r="N99" s="3"/>
      <c r="O99" s="3"/>
      <c r="P99" s="3"/>
      <c r="Q99" s="3"/>
    </row>
    <row r="100" spans="1:17">
      <c r="A100" s="3"/>
      <c r="B100" s="3"/>
      <c r="C100" s="3"/>
      <c r="D100" s="3"/>
      <c r="E100" s="3"/>
      <c r="F100" s="3"/>
      <c r="G100" s="3"/>
      <c r="H100" s="3"/>
      <c r="I100" s="5"/>
      <c r="J100" s="3"/>
      <c r="K100" s="3"/>
      <c r="L100" s="5"/>
      <c r="M100" s="3"/>
      <c r="N100" s="3"/>
      <c r="O100" s="3"/>
      <c r="P100" s="3"/>
      <c r="Q100" s="3"/>
    </row>
    <row r="101" spans="1:17">
      <c r="A101" s="3"/>
      <c r="B101" s="3"/>
      <c r="C101" s="3"/>
      <c r="D101" s="3"/>
      <c r="E101" s="3"/>
      <c r="F101" s="3"/>
      <c r="G101" s="3"/>
      <c r="H101" s="3"/>
      <c r="I101" s="5"/>
      <c r="J101" s="3"/>
      <c r="K101" s="3"/>
      <c r="L101" s="5"/>
      <c r="M101" s="3"/>
      <c r="N101" s="3"/>
      <c r="O101" s="3"/>
      <c r="P101" s="3"/>
      <c r="Q101" s="3"/>
    </row>
  </sheetData>
  <mergeCells count="1">
    <mergeCell ref="A1:Q1"/>
  </mergeCell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8114A2-DC6C-43FD-855F-5213529DFDEB}">
          <x14:formula1>
            <xm:f>'LISTAS DESPLEGABLES'!$A$2:$A$5</xm:f>
          </x14:formula1>
          <xm:sqref>O3:O101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5A72-D17F-4322-A49D-D5DFF8159793}">
  <dimension ref="A1:T65"/>
  <sheetViews>
    <sheetView workbookViewId="0">
      <pane xSplit="2" ySplit="2" topLeftCell="C3" activePane="bottomRight" state="frozen"/>
      <selection pane="topRight" activeCell="C1" sqref="C1"/>
      <selection pane="bottomLeft" activeCell="A3" sqref="A3"/>
      <selection pane="bottomRight" activeCell="D4" sqref="D4"/>
    </sheetView>
  </sheetViews>
  <sheetFormatPr baseColWidth="10" defaultColWidth="11.42578125" defaultRowHeight="11.25"/>
  <cols>
    <col min="1" max="1" width="12" style="20" bestFit="1" customWidth="1"/>
    <col min="2" max="2" width="33.140625" style="20" customWidth="1"/>
    <col min="3" max="3" width="12.42578125" style="20" bestFit="1" customWidth="1"/>
    <col min="4" max="4" width="18.5703125" style="20" customWidth="1"/>
    <col min="5" max="5" width="16.140625" style="20" customWidth="1"/>
    <col min="6" max="6" width="91.28515625" style="20" customWidth="1"/>
    <col min="7" max="7" width="13" style="20" bestFit="1" customWidth="1"/>
    <col min="8" max="8" width="11.5703125" style="20" bestFit="1" customWidth="1"/>
    <col min="9" max="9" width="18.85546875" style="20" customWidth="1"/>
    <col min="10" max="10" width="16.85546875" style="20" bestFit="1" customWidth="1"/>
    <col min="11" max="11" width="16.7109375" style="20" customWidth="1"/>
    <col min="12" max="12" width="17.7109375" style="20" customWidth="1"/>
    <col min="13" max="13" width="18" style="20" customWidth="1"/>
    <col min="14" max="14" width="13.28515625" style="20" bestFit="1" customWidth="1"/>
    <col min="15" max="15" width="13.85546875" style="20" customWidth="1"/>
    <col min="16" max="16" width="15.42578125" style="63" customWidth="1"/>
    <col min="17" max="17" width="37.42578125" style="20" customWidth="1"/>
    <col min="18" max="18" width="50" style="20" customWidth="1"/>
    <col min="19" max="19" width="17.140625" style="20" bestFit="1" customWidth="1"/>
    <col min="20" max="20" width="18.28515625" style="20" bestFit="1" customWidth="1"/>
    <col min="21" max="21" width="13" style="20" bestFit="1" customWidth="1"/>
    <col min="22" max="16384" width="11.42578125" style="20"/>
  </cols>
  <sheetData>
    <row r="1" spans="1:19">
      <c r="A1" s="285" t="s">
        <v>69</v>
      </c>
      <c r="B1" s="286"/>
      <c r="C1" s="286"/>
      <c r="D1" s="286"/>
      <c r="E1" s="286"/>
      <c r="F1" s="286"/>
      <c r="G1" s="286"/>
      <c r="H1" s="286"/>
      <c r="I1" s="286"/>
      <c r="J1" s="286"/>
      <c r="K1" s="286"/>
      <c r="L1" s="286"/>
      <c r="M1" s="286"/>
      <c r="N1" s="286"/>
      <c r="O1" s="286"/>
      <c r="P1" s="286"/>
      <c r="Q1" s="286"/>
      <c r="R1" s="286"/>
    </row>
    <row r="2" spans="1:19" s="22" customFormat="1" ht="22.5">
      <c r="A2" s="21" t="s">
        <v>1</v>
      </c>
      <c r="B2" s="21" t="s">
        <v>2</v>
      </c>
      <c r="C2" s="21" t="s">
        <v>3</v>
      </c>
      <c r="D2" s="21" t="s">
        <v>4</v>
      </c>
      <c r="E2" s="21" t="s">
        <v>5</v>
      </c>
      <c r="F2" s="21" t="s">
        <v>6</v>
      </c>
      <c r="G2" s="21" t="s">
        <v>7</v>
      </c>
      <c r="H2" s="21" t="s">
        <v>8</v>
      </c>
      <c r="I2" s="21" t="s">
        <v>9</v>
      </c>
      <c r="J2" s="21" t="s">
        <v>10</v>
      </c>
      <c r="K2" s="21" t="s">
        <v>11</v>
      </c>
      <c r="L2" s="21" t="s">
        <v>12</v>
      </c>
      <c r="M2" s="21" t="s">
        <v>13</v>
      </c>
      <c r="N2" s="21" t="s">
        <v>14</v>
      </c>
      <c r="O2" s="21" t="s">
        <v>15</v>
      </c>
      <c r="P2" s="21" t="s">
        <v>70</v>
      </c>
      <c r="Q2" s="21" t="s">
        <v>16</v>
      </c>
      <c r="R2" s="21" t="s">
        <v>17</v>
      </c>
    </row>
    <row r="3" spans="1:19" ht="22.5">
      <c r="A3" s="23" t="s">
        <v>71</v>
      </c>
      <c r="B3" s="24" t="s">
        <v>72</v>
      </c>
      <c r="C3" s="23">
        <v>42799788</v>
      </c>
      <c r="D3" s="25" t="s">
        <v>73</v>
      </c>
      <c r="E3" s="24" t="s">
        <v>74</v>
      </c>
      <c r="F3" s="24" t="s">
        <v>75</v>
      </c>
      <c r="G3" s="26">
        <v>42745</v>
      </c>
      <c r="H3" s="26">
        <v>43091</v>
      </c>
      <c r="I3" s="27">
        <v>42172822</v>
      </c>
      <c r="J3" s="23" t="s">
        <v>76</v>
      </c>
      <c r="K3" s="28" t="s">
        <v>76</v>
      </c>
      <c r="L3" s="27">
        <v>25697142</v>
      </c>
      <c r="M3" s="28">
        <v>16475680</v>
      </c>
      <c r="N3" s="29">
        <v>0.60929999999999995</v>
      </c>
      <c r="O3" s="23" t="s">
        <v>77</v>
      </c>
      <c r="P3" s="23">
        <v>8</v>
      </c>
      <c r="Q3" s="25" t="s">
        <v>78</v>
      </c>
      <c r="R3" s="30" t="s">
        <v>79</v>
      </c>
    </row>
    <row r="4" spans="1:19" ht="33.75">
      <c r="A4" s="23" t="s">
        <v>80</v>
      </c>
      <c r="B4" s="24" t="s">
        <v>81</v>
      </c>
      <c r="C4" s="23">
        <v>36068810</v>
      </c>
      <c r="D4" s="25" t="s">
        <v>73</v>
      </c>
      <c r="E4" s="24" t="s">
        <v>74</v>
      </c>
      <c r="F4" s="24" t="s">
        <v>82</v>
      </c>
      <c r="G4" s="26">
        <v>42745</v>
      </c>
      <c r="H4" s="26">
        <v>43084</v>
      </c>
      <c r="I4" s="27">
        <v>49574583</v>
      </c>
      <c r="J4" s="23" t="s">
        <v>76</v>
      </c>
      <c r="K4" s="28" t="s">
        <v>76</v>
      </c>
      <c r="L4" s="28">
        <v>49574582</v>
      </c>
      <c r="M4" s="28">
        <v>1</v>
      </c>
      <c r="N4" s="29">
        <v>1</v>
      </c>
      <c r="O4" s="23" t="s">
        <v>77</v>
      </c>
      <c r="P4" s="23">
        <v>12</v>
      </c>
      <c r="Q4" s="25"/>
      <c r="R4" s="30" t="s">
        <v>83</v>
      </c>
    </row>
    <row r="5" spans="1:19" ht="33.75">
      <c r="A5" s="23" t="s">
        <v>84</v>
      </c>
      <c r="B5" s="24" t="s">
        <v>85</v>
      </c>
      <c r="C5" s="23">
        <v>71217690</v>
      </c>
      <c r="D5" s="25" t="s">
        <v>73</v>
      </c>
      <c r="E5" s="24" t="s">
        <v>74</v>
      </c>
      <c r="F5" s="24" t="s">
        <v>86</v>
      </c>
      <c r="G5" s="26">
        <v>42745</v>
      </c>
      <c r="H5" s="26">
        <v>43084</v>
      </c>
      <c r="I5" s="27">
        <v>57837013</v>
      </c>
      <c r="J5" s="23" t="s">
        <v>76</v>
      </c>
      <c r="K5" s="28" t="s">
        <v>76</v>
      </c>
      <c r="L5" s="27">
        <v>57837013</v>
      </c>
      <c r="M5" s="28">
        <v>0</v>
      </c>
      <c r="N5" s="29">
        <v>1</v>
      </c>
      <c r="O5" s="23" t="s">
        <v>77</v>
      </c>
      <c r="P5" s="23">
        <v>12</v>
      </c>
      <c r="Q5" s="23"/>
      <c r="R5" s="30" t="s">
        <v>87</v>
      </c>
    </row>
    <row r="6" spans="1:19" ht="33.75">
      <c r="A6" s="23" t="s">
        <v>88</v>
      </c>
      <c r="B6" s="24" t="s">
        <v>89</v>
      </c>
      <c r="C6" s="23">
        <v>71268588</v>
      </c>
      <c r="D6" s="25" t="s">
        <v>73</v>
      </c>
      <c r="E6" s="24" t="s">
        <v>74</v>
      </c>
      <c r="F6" s="24" t="s">
        <v>90</v>
      </c>
      <c r="G6" s="26">
        <v>42748</v>
      </c>
      <c r="H6" s="26">
        <v>43084</v>
      </c>
      <c r="I6" s="27">
        <v>47214391</v>
      </c>
      <c r="J6" s="23" t="s">
        <v>76</v>
      </c>
      <c r="K6" s="28" t="s">
        <v>76</v>
      </c>
      <c r="L6" s="28">
        <f>40943294+680928</f>
        <v>41624222</v>
      </c>
      <c r="M6" s="28">
        <f>122952+5467217</f>
        <v>5590169</v>
      </c>
      <c r="N6" s="29">
        <v>0.88160000000000005</v>
      </c>
      <c r="O6" s="23" t="s">
        <v>77</v>
      </c>
      <c r="P6" s="23">
        <v>12</v>
      </c>
      <c r="Q6" s="23" t="s">
        <v>91</v>
      </c>
      <c r="R6" s="30" t="s">
        <v>92</v>
      </c>
    </row>
    <row r="7" spans="1:19" ht="33.75">
      <c r="A7" s="23" t="s">
        <v>93</v>
      </c>
      <c r="B7" s="24" t="s">
        <v>94</v>
      </c>
      <c r="C7" s="23">
        <v>1152186907</v>
      </c>
      <c r="D7" s="25" t="s">
        <v>73</v>
      </c>
      <c r="E7" s="24" t="s">
        <v>74</v>
      </c>
      <c r="F7" s="24" t="s">
        <v>95</v>
      </c>
      <c r="G7" s="26">
        <v>42748</v>
      </c>
      <c r="H7" s="26">
        <v>43084</v>
      </c>
      <c r="I7" s="27">
        <v>47214391</v>
      </c>
      <c r="J7" s="23" t="s">
        <v>76</v>
      </c>
      <c r="K7" s="28" t="s">
        <v>76</v>
      </c>
      <c r="L7" s="28">
        <f>40943294+5570950</f>
        <v>46514244</v>
      </c>
      <c r="M7" s="28">
        <f>122952+577195</f>
        <v>700147</v>
      </c>
      <c r="N7" s="29">
        <v>0.98519999999999996</v>
      </c>
      <c r="O7" s="23" t="s">
        <v>77</v>
      </c>
      <c r="P7" s="23">
        <v>12</v>
      </c>
      <c r="Q7" s="23" t="s">
        <v>91</v>
      </c>
      <c r="R7" s="30" t="s">
        <v>96</v>
      </c>
    </row>
    <row r="8" spans="1:19" ht="33.75">
      <c r="A8" s="23" t="s">
        <v>97</v>
      </c>
      <c r="B8" s="24" t="s">
        <v>98</v>
      </c>
      <c r="C8" s="23">
        <v>1035750833</v>
      </c>
      <c r="D8" s="25" t="s">
        <v>73</v>
      </c>
      <c r="E8" s="24" t="s">
        <v>74</v>
      </c>
      <c r="F8" s="24" t="s">
        <v>99</v>
      </c>
      <c r="G8" s="26">
        <v>42755</v>
      </c>
      <c r="H8" s="26">
        <v>43084</v>
      </c>
      <c r="I8" s="27">
        <v>47214391</v>
      </c>
      <c r="J8" s="23" t="s">
        <v>76</v>
      </c>
      <c r="K8" s="28" t="s">
        <v>76</v>
      </c>
      <c r="L8" s="28">
        <f>40082624+2677634</f>
        <v>42760258</v>
      </c>
      <c r="M8" s="28">
        <f>983622+3470511</f>
        <v>4454133</v>
      </c>
      <c r="N8" s="29">
        <v>0.90559999999999996</v>
      </c>
      <c r="O8" s="23" t="s">
        <v>77</v>
      </c>
      <c r="P8" s="23">
        <v>12</v>
      </c>
      <c r="Q8" s="23" t="s">
        <v>91</v>
      </c>
      <c r="R8" s="30" t="s">
        <v>100</v>
      </c>
    </row>
    <row r="9" spans="1:19" ht="33.75">
      <c r="A9" s="23" t="s">
        <v>101</v>
      </c>
      <c r="B9" s="24" t="s">
        <v>102</v>
      </c>
      <c r="C9" s="23">
        <v>1015277336</v>
      </c>
      <c r="D9" s="25" t="s">
        <v>73</v>
      </c>
      <c r="E9" s="24" t="s">
        <v>74</v>
      </c>
      <c r="F9" s="24" t="s">
        <v>103</v>
      </c>
      <c r="G9" s="26">
        <v>42751</v>
      </c>
      <c r="H9" s="26">
        <v>43084</v>
      </c>
      <c r="I9" s="27">
        <v>15492057</v>
      </c>
      <c r="J9" s="23" t="s">
        <v>76</v>
      </c>
      <c r="K9" s="28" t="s">
        <v>76</v>
      </c>
      <c r="L9" s="28">
        <v>15492043</v>
      </c>
      <c r="M9" s="28">
        <v>14</v>
      </c>
      <c r="N9" s="29">
        <v>0.99990000000000001</v>
      </c>
      <c r="O9" s="23" t="s">
        <v>77</v>
      </c>
      <c r="P9" s="23">
        <v>12</v>
      </c>
      <c r="Q9" s="23"/>
      <c r="R9" s="30" t="s">
        <v>104</v>
      </c>
    </row>
    <row r="10" spans="1:19" ht="22.5">
      <c r="A10" s="23" t="s">
        <v>105</v>
      </c>
      <c r="B10" s="24" t="s">
        <v>106</v>
      </c>
      <c r="C10" s="23">
        <v>1152688638</v>
      </c>
      <c r="D10" s="25" t="s">
        <v>73</v>
      </c>
      <c r="E10" s="24" t="s">
        <v>74</v>
      </c>
      <c r="F10" s="24" t="s">
        <v>107</v>
      </c>
      <c r="G10" s="26">
        <v>42751</v>
      </c>
      <c r="H10" s="26">
        <v>43084</v>
      </c>
      <c r="I10" s="27">
        <v>41574435</v>
      </c>
      <c r="J10" s="23" t="s">
        <v>76</v>
      </c>
      <c r="K10" s="28" t="s">
        <v>76</v>
      </c>
      <c r="L10" s="27">
        <v>41574435</v>
      </c>
      <c r="M10" s="28">
        <v>0</v>
      </c>
      <c r="N10" s="29">
        <v>1</v>
      </c>
      <c r="O10" s="23" t="s">
        <v>77</v>
      </c>
      <c r="P10" s="23">
        <v>12</v>
      </c>
      <c r="Q10" s="23"/>
      <c r="R10" s="30" t="s">
        <v>108</v>
      </c>
    </row>
    <row r="11" spans="1:19" ht="33.75">
      <c r="A11" s="23" t="s">
        <v>109</v>
      </c>
      <c r="B11" s="24" t="s">
        <v>110</v>
      </c>
      <c r="C11" s="23">
        <v>43501119</v>
      </c>
      <c r="D11" s="25" t="s">
        <v>73</v>
      </c>
      <c r="E11" s="24" t="s">
        <v>74</v>
      </c>
      <c r="F11" s="24" t="s">
        <v>111</v>
      </c>
      <c r="G11" s="26">
        <v>42755</v>
      </c>
      <c r="H11" s="26">
        <v>42844</v>
      </c>
      <c r="I11" s="27">
        <v>15492057</v>
      </c>
      <c r="J11" s="23" t="s">
        <v>76</v>
      </c>
      <c r="K11" s="28" t="s">
        <v>76</v>
      </c>
      <c r="L11" s="27">
        <v>15492057</v>
      </c>
      <c r="M11" s="28">
        <v>0</v>
      </c>
      <c r="N11" s="29">
        <v>1</v>
      </c>
      <c r="O11" s="23" t="s">
        <v>77</v>
      </c>
      <c r="P11" s="23">
        <v>4</v>
      </c>
      <c r="Q11" s="25"/>
      <c r="R11" s="30" t="s">
        <v>112</v>
      </c>
    </row>
    <row r="12" spans="1:19" s="36" customFormat="1" ht="22.5">
      <c r="A12" s="31" t="s">
        <v>113</v>
      </c>
      <c r="B12" s="32" t="s">
        <v>114</v>
      </c>
      <c r="C12" s="31" t="s">
        <v>115</v>
      </c>
      <c r="D12" s="33" t="s">
        <v>116</v>
      </c>
      <c r="E12" s="24" t="s">
        <v>74</v>
      </c>
      <c r="F12" s="24" t="s">
        <v>117</v>
      </c>
      <c r="G12" s="34">
        <v>42763</v>
      </c>
      <c r="H12" s="34">
        <v>43100</v>
      </c>
      <c r="I12" s="35">
        <v>84231560</v>
      </c>
      <c r="J12" s="23" t="s">
        <v>76</v>
      </c>
      <c r="K12" s="28" t="s">
        <v>76</v>
      </c>
      <c r="L12" s="35">
        <v>84231560</v>
      </c>
      <c r="M12" s="28">
        <v>0</v>
      </c>
      <c r="N12" s="29">
        <v>1</v>
      </c>
      <c r="O12" s="23" t="s">
        <v>77</v>
      </c>
      <c r="P12" s="23">
        <v>11</v>
      </c>
      <c r="Q12" s="25"/>
      <c r="R12" s="30" t="s">
        <v>118</v>
      </c>
    </row>
    <row r="13" spans="1:19" ht="22.5">
      <c r="A13" s="23" t="s">
        <v>119</v>
      </c>
      <c r="B13" s="24" t="s">
        <v>120</v>
      </c>
      <c r="C13" s="23">
        <v>900062917</v>
      </c>
      <c r="D13" s="25" t="s">
        <v>73</v>
      </c>
      <c r="E13" s="24" t="s">
        <v>74</v>
      </c>
      <c r="F13" s="24" t="s">
        <v>121</v>
      </c>
      <c r="G13" s="26">
        <v>42766</v>
      </c>
      <c r="H13" s="26">
        <v>43281</v>
      </c>
      <c r="I13" s="27">
        <v>3154200</v>
      </c>
      <c r="J13" s="26">
        <v>43054</v>
      </c>
      <c r="K13" s="28">
        <v>1577100</v>
      </c>
      <c r="L13" s="28">
        <v>2074600</v>
      </c>
      <c r="M13" s="37">
        <v>2656700</v>
      </c>
      <c r="N13" s="29">
        <v>0.44</v>
      </c>
      <c r="O13" s="23" t="s">
        <v>77</v>
      </c>
      <c r="P13" s="23">
        <v>18</v>
      </c>
      <c r="Q13" s="23"/>
      <c r="R13" s="30" t="s">
        <v>122</v>
      </c>
    </row>
    <row r="14" spans="1:19" ht="22.5">
      <c r="A14" s="23" t="s">
        <v>123</v>
      </c>
      <c r="B14" s="24" t="s">
        <v>124</v>
      </c>
      <c r="C14" s="23">
        <v>71754073</v>
      </c>
      <c r="D14" s="25" t="s">
        <v>73</v>
      </c>
      <c r="E14" s="24" t="s">
        <v>74</v>
      </c>
      <c r="F14" s="24" t="s">
        <v>125</v>
      </c>
      <c r="G14" s="26">
        <v>42767</v>
      </c>
      <c r="H14" s="26">
        <v>43084</v>
      </c>
      <c r="I14" s="27">
        <v>38730143</v>
      </c>
      <c r="J14" s="23"/>
      <c r="K14" s="23"/>
      <c r="L14" s="27">
        <v>38730143</v>
      </c>
      <c r="M14" s="28">
        <v>0</v>
      </c>
      <c r="N14" s="29">
        <v>1</v>
      </c>
      <c r="O14" s="23" t="s">
        <v>77</v>
      </c>
      <c r="P14" s="23">
        <v>11</v>
      </c>
      <c r="Q14" s="23"/>
      <c r="R14" s="30" t="s">
        <v>126</v>
      </c>
    </row>
    <row r="15" spans="1:19" ht="22.5">
      <c r="A15" s="23" t="s">
        <v>127</v>
      </c>
      <c r="B15" s="24" t="s">
        <v>128</v>
      </c>
      <c r="C15" s="23">
        <v>98540994</v>
      </c>
      <c r="D15" s="25" t="s">
        <v>73</v>
      </c>
      <c r="E15" s="24" t="s">
        <v>74</v>
      </c>
      <c r="F15" s="24" t="s">
        <v>129</v>
      </c>
      <c r="G15" s="26">
        <v>42768</v>
      </c>
      <c r="H15" s="26">
        <v>43084</v>
      </c>
      <c r="I15" s="27">
        <v>26238086</v>
      </c>
      <c r="J15" s="23"/>
      <c r="K15" s="23"/>
      <c r="L15" s="28">
        <f>23238068+2841199</f>
        <v>26079267</v>
      </c>
      <c r="M15" s="37">
        <f>158801+18</f>
        <v>158819</v>
      </c>
      <c r="N15" s="29">
        <v>0.99390000000000001</v>
      </c>
      <c r="O15" s="23" t="s">
        <v>77</v>
      </c>
      <c r="P15" s="23">
        <v>11</v>
      </c>
      <c r="Q15" s="23" t="s">
        <v>91</v>
      </c>
      <c r="R15" s="30" t="s">
        <v>130</v>
      </c>
    </row>
    <row r="16" spans="1:19" ht="22.5">
      <c r="A16" s="23" t="s">
        <v>131</v>
      </c>
      <c r="B16" s="24" t="s">
        <v>132</v>
      </c>
      <c r="C16" s="23">
        <v>1128422725</v>
      </c>
      <c r="D16" s="25" t="s">
        <v>73</v>
      </c>
      <c r="E16" s="24" t="s">
        <v>74</v>
      </c>
      <c r="F16" s="24" t="s">
        <v>129</v>
      </c>
      <c r="G16" s="26">
        <v>42767</v>
      </c>
      <c r="H16" s="26">
        <v>43084</v>
      </c>
      <c r="I16" s="27">
        <v>26238086</v>
      </c>
      <c r="J16" s="23"/>
      <c r="K16" s="23"/>
      <c r="L16" s="28">
        <v>25505386</v>
      </c>
      <c r="M16" s="37">
        <v>732700</v>
      </c>
      <c r="N16" s="29">
        <v>0.97199999999999998</v>
      </c>
      <c r="O16" s="23" t="s">
        <v>77</v>
      </c>
      <c r="P16" s="23">
        <v>11</v>
      </c>
      <c r="Q16" s="23" t="s">
        <v>91</v>
      </c>
      <c r="R16" s="30" t="s">
        <v>133</v>
      </c>
      <c r="S16" s="38"/>
    </row>
    <row r="17" spans="1:20" ht="22.5">
      <c r="A17" s="23" t="s">
        <v>134</v>
      </c>
      <c r="B17" s="24" t="s">
        <v>135</v>
      </c>
      <c r="C17" s="23">
        <v>1042762760</v>
      </c>
      <c r="D17" s="25" t="s">
        <v>73</v>
      </c>
      <c r="E17" s="24" t="s">
        <v>74</v>
      </c>
      <c r="F17" s="24" t="s">
        <v>129</v>
      </c>
      <c r="G17" s="26">
        <v>42767</v>
      </c>
      <c r="H17" s="26">
        <v>43084</v>
      </c>
      <c r="I17" s="27">
        <v>26238086</v>
      </c>
      <c r="J17" s="23"/>
      <c r="K17" s="23"/>
      <c r="L17" s="28">
        <f>1132500+17336350</f>
        <v>18468850</v>
      </c>
      <c r="M17" s="37">
        <v>7769236</v>
      </c>
      <c r="N17" s="29">
        <v>0.70389999999999997</v>
      </c>
      <c r="O17" s="23" t="s">
        <v>77</v>
      </c>
      <c r="P17" s="23">
        <v>8</v>
      </c>
      <c r="Q17" s="23" t="s">
        <v>136</v>
      </c>
      <c r="R17" s="30" t="s">
        <v>137</v>
      </c>
      <c r="S17" s="38"/>
    </row>
    <row r="18" spans="1:20" ht="22.5">
      <c r="A18" s="23" t="s">
        <v>138</v>
      </c>
      <c r="B18" s="24" t="s">
        <v>139</v>
      </c>
      <c r="C18" s="23">
        <v>1022034984</v>
      </c>
      <c r="D18" s="25" t="s">
        <v>73</v>
      </c>
      <c r="E18" s="24" t="s">
        <v>74</v>
      </c>
      <c r="F18" s="24" t="s">
        <v>129</v>
      </c>
      <c r="G18" s="26">
        <v>42767</v>
      </c>
      <c r="H18" s="26">
        <v>43084</v>
      </c>
      <c r="I18" s="27">
        <v>26238086</v>
      </c>
      <c r="J18" s="23"/>
      <c r="K18" s="23"/>
      <c r="L18" s="28">
        <v>24592486</v>
      </c>
      <c r="M18" s="37">
        <v>1645600</v>
      </c>
      <c r="N18" s="29">
        <v>0.93720000000000003</v>
      </c>
      <c r="O18" s="23" t="s">
        <v>77</v>
      </c>
      <c r="P18" s="23">
        <v>11</v>
      </c>
      <c r="Q18" s="23" t="s">
        <v>140</v>
      </c>
      <c r="R18" s="30" t="s">
        <v>141</v>
      </c>
      <c r="S18" s="38"/>
    </row>
    <row r="19" spans="1:20" ht="22.5">
      <c r="A19" s="23" t="s">
        <v>142</v>
      </c>
      <c r="B19" s="24" t="s">
        <v>143</v>
      </c>
      <c r="C19" s="23">
        <v>1073826588</v>
      </c>
      <c r="D19" s="25" t="s">
        <v>73</v>
      </c>
      <c r="E19" s="24" t="s">
        <v>74</v>
      </c>
      <c r="F19" s="24" t="s">
        <v>144</v>
      </c>
      <c r="G19" s="26">
        <v>42767</v>
      </c>
      <c r="H19" s="26">
        <v>43084</v>
      </c>
      <c r="I19" s="27">
        <v>18492057</v>
      </c>
      <c r="J19" s="23"/>
      <c r="K19" s="23"/>
      <c r="L19" s="28">
        <v>17505557</v>
      </c>
      <c r="M19" s="37">
        <v>986500</v>
      </c>
      <c r="N19" s="29">
        <v>0.94669999999999999</v>
      </c>
      <c r="O19" s="23" t="s">
        <v>77</v>
      </c>
      <c r="P19" s="23">
        <v>11</v>
      </c>
      <c r="Q19" s="23" t="s">
        <v>140</v>
      </c>
      <c r="R19" s="30" t="s">
        <v>145</v>
      </c>
      <c r="S19" s="38"/>
    </row>
    <row r="20" spans="1:20" ht="22.5">
      <c r="A20" s="23" t="s">
        <v>146</v>
      </c>
      <c r="B20" s="24" t="s">
        <v>147</v>
      </c>
      <c r="C20" s="23">
        <v>1039696601</v>
      </c>
      <c r="D20" s="25" t="s">
        <v>73</v>
      </c>
      <c r="E20" s="24" t="s">
        <v>74</v>
      </c>
      <c r="F20" s="24" t="s">
        <v>129</v>
      </c>
      <c r="G20" s="26">
        <v>42767</v>
      </c>
      <c r="H20" s="26">
        <v>43084</v>
      </c>
      <c r="I20" s="27">
        <v>26238086</v>
      </c>
      <c r="J20" s="23"/>
      <c r="K20" s="23"/>
      <c r="L20" s="28">
        <v>26121386</v>
      </c>
      <c r="M20" s="37">
        <v>116700</v>
      </c>
      <c r="N20" s="29">
        <v>0.99560000000000004</v>
      </c>
      <c r="O20" s="23" t="s">
        <v>77</v>
      </c>
      <c r="P20" s="23">
        <v>11</v>
      </c>
      <c r="Q20" s="23" t="s">
        <v>140</v>
      </c>
      <c r="R20" s="30" t="s">
        <v>148</v>
      </c>
      <c r="S20" s="38"/>
    </row>
    <row r="21" spans="1:20" ht="22.5">
      <c r="A21" s="23" t="s">
        <v>149</v>
      </c>
      <c r="B21" s="24" t="s">
        <v>150</v>
      </c>
      <c r="C21" s="23">
        <v>98660620</v>
      </c>
      <c r="D21" s="25" t="s">
        <v>73</v>
      </c>
      <c r="E21" s="24" t="s">
        <v>74</v>
      </c>
      <c r="F21" s="24" t="s">
        <v>151</v>
      </c>
      <c r="G21" s="26">
        <v>42767</v>
      </c>
      <c r="H21" s="26">
        <v>43084</v>
      </c>
      <c r="I21" s="27">
        <v>40730143</v>
      </c>
      <c r="J21" s="23"/>
      <c r="K21" s="23"/>
      <c r="L21" s="28">
        <v>39935363</v>
      </c>
      <c r="M21" s="37">
        <v>794780</v>
      </c>
      <c r="N21" s="29">
        <v>0.99509999999999998</v>
      </c>
      <c r="O21" s="23" t="s">
        <v>77</v>
      </c>
      <c r="P21" s="23">
        <v>11</v>
      </c>
      <c r="Q21" s="23" t="s">
        <v>140</v>
      </c>
      <c r="R21" s="30" t="s">
        <v>152</v>
      </c>
    </row>
    <row r="22" spans="1:20" ht="22.5">
      <c r="A22" s="23" t="s">
        <v>153</v>
      </c>
      <c r="B22" s="24" t="s">
        <v>154</v>
      </c>
      <c r="C22" s="23">
        <v>1146435265</v>
      </c>
      <c r="D22" s="25" t="s">
        <v>73</v>
      </c>
      <c r="E22" s="24" t="s">
        <v>74</v>
      </c>
      <c r="F22" s="24" t="s">
        <v>129</v>
      </c>
      <c r="G22" s="26">
        <v>42767</v>
      </c>
      <c r="H22" s="26">
        <v>43084</v>
      </c>
      <c r="I22" s="27">
        <v>27038086</v>
      </c>
      <c r="J22" s="26">
        <v>43019</v>
      </c>
      <c r="K22" s="28">
        <v>800000</v>
      </c>
      <c r="L22" s="28">
        <v>26941668</v>
      </c>
      <c r="M22" s="37">
        <f>18+96400</f>
        <v>96418</v>
      </c>
      <c r="N22" s="29">
        <v>0.99639999999999995</v>
      </c>
      <c r="O22" s="23" t="s">
        <v>77</v>
      </c>
      <c r="P22" s="23">
        <v>11</v>
      </c>
      <c r="Q22" s="23" t="s">
        <v>140</v>
      </c>
      <c r="R22" s="30" t="s">
        <v>155</v>
      </c>
      <c r="S22" s="38"/>
    </row>
    <row r="23" spans="1:20" ht="22.5">
      <c r="A23" s="23" t="s">
        <v>156</v>
      </c>
      <c r="B23" s="24" t="s">
        <v>157</v>
      </c>
      <c r="C23" s="23">
        <v>1037545061</v>
      </c>
      <c r="D23" s="25" t="s">
        <v>73</v>
      </c>
      <c r="E23" s="24" t="s">
        <v>74</v>
      </c>
      <c r="F23" s="24" t="s">
        <v>129</v>
      </c>
      <c r="G23" s="26">
        <v>42767</v>
      </c>
      <c r="H23" s="26">
        <v>43084</v>
      </c>
      <c r="I23" s="27">
        <v>27038086</v>
      </c>
      <c r="J23" s="26">
        <v>43019</v>
      </c>
      <c r="K23" s="28">
        <v>800000</v>
      </c>
      <c r="L23" s="28">
        <v>26952928</v>
      </c>
      <c r="M23" s="37">
        <f>85140+18</f>
        <v>85158</v>
      </c>
      <c r="N23" s="29">
        <v>0.99680000000000002</v>
      </c>
      <c r="O23" s="23" t="s">
        <v>77</v>
      </c>
      <c r="P23" s="23">
        <v>11</v>
      </c>
      <c r="Q23" s="23" t="s">
        <v>140</v>
      </c>
      <c r="R23" s="30" t="s">
        <v>158</v>
      </c>
      <c r="S23" s="38"/>
    </row>
    <row r="24" spans="1:20" ht="22.5">
      <c r="A24" s="23" t="s">
        <v>159</v>
      </c>
      <c r="B24" s="24" t="s">
        <v>160</v>
      </c>
      <c r="C24" s="23">
        <v>1076381426</v>
      </c>
      <c r="D24" s="25" t="s">
        <v>73</v>
      </c>
      <c r="E24" s="24" t="s">
        <v>74</v>
      </c>
      <c r="F24" s="24" t="s">
        <v>129</v>
      </c>
      <c r="G24" s="26">
        <v>42768</v>
      </c>
      <c r="H24" s="26">
        <v>43084</v>
      </c>
      <c r="I24" s="27">
        <v>26238086</v>
      </c>
      <c r="J24" s="23"/>
      <c r="K24" s="23"/>
      <c r="L24" s="28">
        <v>24910986</v>
      </c>
      <c r="M24" s="37">
        <v>1327100</v>
      </c>
      <c r="N24" s="29">
        <v>0.94940000000000002</v>
      </c>
      <c r="O24" s="23" t="s">
        <v>77</v>
      </c>
      <c r="P24" s="23">
        <v>11</v>
      </c>
      <c r="Q24" s="23" t="s">
        <v>140</v>
      </c>
      <c r="R24" s="30" t="s">
        <v>161</v>
      </c>
      <c r="S24" s="38"/>
    </row>
    <row r="25" spans="1:20" ht="22.5">
      <c r="A25" s="23" t="s">
        <v>162</v>
      </c>
      <c r="B25" s="24" t="s">
        <v>163</v>
      </c>
      <c r="C25" s="23">
        <v>1017165195</v>
      </c>
      <c r="D25" s="25" t="s">
        <v>73</v>
      </c>
      <c r="E25" s="24" t="s">
        <v>74</v>
      </c>
      <c r="F25" s="24" t="s">
        <v>164</v>
      </c>
      <c r="G25" s="26">
        <v>42767</v>
      </c>
      <c r="H25" s="26">
        <v>43084</v>
      </c>
      <c r="I25" s="27">
        <v>41730143</v>
      </c>
      <c r="J25" s="23"/>
      <c r="K25" s="23"/>
      <c r="L25" s="28">
        <f>11680518+54700</f>
        <v>11735218</v>
      </c>
      <c r="M25" s="37">
        <f>27049625+2945300</f>
        <v>29994925</v>
      </c>
      <c r="N25" s="29">
        <v>0.28120000000000001</v>
      </c>
      <c r="O25" s="23" t="s">
        <v>77</v>
      </c>
      <c r="P25" s="23">
        <v>4</v>
      </c>
      <c r="Q25" s="23" t="s">
        <v>165</v>
      </c>
      <c r="R25" s="30" t="s">
        <v>166</v>
      </c>
      <c r="S25" s="38"/>
    </row>
    <row r="26" spans="1:20" ht="22.5">
      <c r="A26" s="23" t="s">
        <v>167</v>
      </c>
      <c r="B26" s="24" t="s">
        <v>168</v>
      </c>
      <c r="C26" s="23">
        <v>1035228948</v>
      </c>
      <c r="D26" s="25" t="s">
        <v>73</v>
      </c>
      <c r="E26" s="24" t="s">
        <v>74</v>
      </c>
      <c r="F26" s="24" t="s">
        <v>169</v>
      </c>
      <c r="G26" s="26">
        <v>42767</v>
      </c>
      <c r="H26" s="26">
        <v>43084</v>
      </c>
      <c r="I26" s="27">
        <v>23238086</v>
      </c>
      <c r="J26" s="23"/>
      <c r="K26" s="23"/>
      <c r="L26" s="28">
        <v>23238085</v>
      </c>
      <c r="M26" s="37">
        <v>1</v>
      </c>
      <c r="N26" s="39">
        <v>0.99999000000000005</v>
      </c>
      <c r="O26" s="23" t="s">
        <v>77</v>
      </c>
      <c r="P26" s="23">
        <v>11</v>
      </c>
      <c r="Q26" s="23"/>
      <c r="R26" s="30" t="s">
        <v>170</v>
      </c>
    </row>
    <row r="27" spans="1:20" ht="22.5">
      <c r="A27" s="23" t="s">
        <v>171</v>
      </c>
      <c r="B27" s="24" t="s">
        <v>172</v>
      </c>
      <c r="C27" s="23">
        <v>43166831</v>
      </c>
      <c r="D27" s="25" t="s">
        <v>73</v>
      </c>
      <c r="E27" s="24" t="s">
        <v>74</v>
      </c>
      <c r="F27" s="24" t="s">
        <v>169</v>
      </c>
      <c r="G27" s="26">
        <v>42767</v>
      </c>
      <c r="H27" s="26">
        <v>43084</v>
      </c>
      <c r="I27" s="27">
        <v>23238086</v>
      </c>
      <c r="J27" s="23"/>
      <c r="K27" s="23"/>
      <c r="L27" s="28">
        <v>23238085</v>
      </c>
      <c r="M27" s="37">
        <v>1</v>
      </c>
      <c r="N27" s="39">
        <v>0.99999000000000005</v>
      </c>
      <c r="O27" s="23" t="s">
        <v>77</v>
      </c>
      <c r="P27" s="23">
        <v>11</v>
      </c>
      <c r="Q27" s="23"/>
      <c r="R27" s="30" t="s">
        <v>173</v>
      </c>
    </row>
    <row r="28" spans="1:20" ht="22.5">
      <c r="A28" s="23" t="s">
        <v>174</v>
      </c>
      <c r="B28" s="24" t="s">
        <v>175</v>
      </c>
      <c r="C28" s="23">
        <v>1018347427</v>
      </c>
      <c r="D28" s="25" t="s">
        <v>73</v>
      </c>
      <c r="E28" s="24" t="s">
        <v>74</v>
      </c>
      <c r="F28" s="24" t="s">
        <v>144</v>
      </c>
      <c r="G28" s="26">
        <v>42767</v>
      </c>
      <c r="H28" s="26">
        <v>43084</v>
      </c>
      <c r="I28" s="27">
        <v>18492057</v>
      </c>
      <c r="J28" s="23"/>
      <c r="K28" s="23"/>
      <c r="L28" s="28">
        <v>18137057</v>
      </c>
      <c r="M28" s="37">
        <v>355000</v>
      </c>
      <c r="N28" s="39">
        <v>0.98080000000000001</v>
      </c>
      <c r="O28" s="23" t="s">
        <v>77</v>
      </c>
      <c r="P28" s="23">
        <v>11</v>
      </c>
      <c r="Q28" s="23" t="s">
        <v>140</v>
      </c>
      <c r="R28" s="30" t="s">
        <v>176</v>
      </c>
      <c r="S28" s="38"/>
      <c r="T28" s="38"/>
    </row>
    <row r="29" spans="1:20" ht="22.5">
      <c r="A29" s="23" t="s">
        <v>177</v>
      </c>
      <c r="B29" s="24" t="s">
        <v>178</v>
      </c>
      <c r="C29" s="23">
        <v>98580561</v>
      </c>
      <c r="D29" s="25" t="s">
        <v>73</v>
      </c>
      <c r="E29" s="24" t="s">
        <v>74</v>
      </c>
      <c r="F29" s="24" t="s">
        <v>179</v>
      </c>
      <c r="G29" s="26">
        <v>42767</v>
      </c>
      <c r="H29" s="26">
        <v>43069</v>
      </c>
      <c r="I29" s="27">
        <v>36885850</v>
      </c>
      <c r="J29" s="23"/>
      <c r="K29" s="23"/>
      <c r="L29" s="28">
        <v>36885830</v>
      </c>
      <c r="M29" s="37">
        <v>20</v>
      </c>
      <c r="N29" s="39">
        <v>0.99999000000000005</v>
      </c>
      <c r="O29" s="23" t="s">
        <v>77</v>
      </c>
      <c r="P29" s="23">
        <v>11</v>
      </c>
      <c r="Q29" s="23"/>
      <c r="R29" s="30" t="s">
        <v>180</v>
      </c>
    </row>
    <row r="30" spans="1:20" s="36" customFormat="1" ht="33.75">
      <c r="A30" s="40" t="s">
        <v>181</v>
      </c>
      <c r="B30" s="41" t="s">
        <v>182</v>
      </c>
      <c r="C30" s="40" t="s">
        <v>183</v>
      </c>
      <c r="D30" s="42" t="s">
        <v>184</v>
      </c>
      <c r="E30" s="43" t="s">
        <v>185</v>
      </c>
      <c r="F30" s="41" t="s">
        <v>186</v>
      </c>
      <c r="G30" s="40" t="s">
        <v>187</v>
      </c>
      <c r="H30" s="44">
        <v>43281</v>
      </c>
      <c r="I30" s="45">
        <v>515702841</v>
      </c>
      <c r="J30" s="40"/>
      <c r="K30" s="40"/>
      <c r="L30" s="46">
        <v>398125244</v>
      </c>
      <c r="M30" s="47">
        <f>I30-L30</f>
        <v>117577597</v>
      </c>
      <c r="N30" s="48"/>
      <c r="O30" s="49" t="s">
        <v>77</v>
      </c>
      <c r="P30" s="40">
        <v>4</v>
      </c>
      <c r="Q30" s="49" t="s">
        <v>188</v>
      </c>
      <c r="R30" s="50" t="s">
        <v>185</v>
      </c>
    </row>
    <row r="31" spans="1:20" ht="33.75">
      <c r="A31" s="23" t="s">
        <v>189</v>
      </c>
      <c r="B31" s="24" t="s">
        <v>190</v>
      </c>
      <c r="C31" s="23">
        <v>98710839</v>
      </c>
      <c r="D31" s="25" t="s">
        <v>73</v>
      </c>
      <c r="E31" s="24" t="s">
        <v>74</v>
      </c>
      <c r="F31" s="24" t="s">
        <v>191</v>
      </c>
      <c r="G31" s="26">
        <v>42772</v>
      </c>
      <c r="H31" s="26">
        <v>43084</v>
      </c>
      <c r="I31" s="27">
        <v>38115378</v>
      </c>
      <c r="J31" s="23"/>
      <c r="K31" s="23"/>
      <c r="L31" s="28">
        <v>36025180</v>
      </c>
      <c r="M31" s="37">
        <v>2090198</v>
      </c>
      <c r="N31" s="39">
        <v>0.94510000000000005</v>
      </c>
      <c r="O31" s="23" t="s">
        <v>77</v>
      </c>
      <c r="P31" s="23">
        <v>10</v>
      </c>
      <c r="Q31" s="23" t="s">
        <v>192</v>
      </c>
      <c r="R31" s="30" t="s">
        <v>193</v>
      </c>
    </row>
    <row r="32" spans="1:20" ht="22.5">
      <c r="A32" s="23" t="s">
        <v>194</v>
      </c>
      <c r="B32" s="24" t="s">
        <v>195</v>
      </c>
      <c r="C32" s="23">
        <v>1127956471</v>
      </c>
      <c r="D32" s="25" t="s">
        <v>73</v>
      </c>
      <c r="E32" s="24" t="s">
        <v>74</v>
      </c>
      <c r="F32" s="24" t="s">
        <v>196</v>
      </c>
      <c r="G32" s="26">
        <v>42774</v>
      </c>
      <c r="H32" s="26">
        <v>42954</v>
      </c>
      <c r="I32" s="27">
        <v>12303472</v>
      </c>
      <c r="J32" s="26">
        <v>42923</v>
      </c>
      <c r="K32" s="37">
        <v>5901736</v>
      </c>
      <c r="L32" s="28">
        <v>17705208</v>
      </c>
      <c r="M32" s="37">
        <v>500000</v>
      </c>
      <c r="N32" s="39">
        <v>0.97250000000000003</v>
      </c>
      <c r="O32" s="23" t="s">
        <v>77</v>
      </c>
      <c r="P32" s="23">
        <v>7</v>
      </c>
      <c r="Q32" s="23" t="s">
        <v>197</v>
      </c>
      <c r="R32" s="30" t="s">
        <v>198</v>
      </c>
      <c r="S32" s="38"/>
    </row>
    <row r="33" spans="1:19" ht="33.75">
      <c r="A33" s="23" t="s">
        <v>199</v>
      </c>
      <c r="B33" s="24" t="s">
        <v>200</v>
      </c>
      <c r="C33" s="23">
        <v>1035851121</v>
      </c>
      <c r="D33" s="25" t="s">
        <v>73</v>
      </c>
      <c r="E33" s="24" t="s">
        <v>74</v>
      </c>
      <c r="F33" s="24" t="s">
        <v>201</v>
      </c>
      <c r="G33" s="26">
        <v>42774</v>
      </c>
      <c r="H33" s="26">
        <v>43281</v>
      </c>
      <c r="I33" s="27">
        <v>65968228</v>
      </c>
      <c r="J33" s="23"/>
      <c r="K33" s="23"/>
      <c r="L33" s="28">
        <v>61845285</v>
      </c>
      <c r="M33" s="37">
        <v>4122943</v>
      </c>
      <c r="N33" s="39">
        <v>0.94</v>
      </c>
      <c r="O33" s="23" t="s">
        <v>77</v>
      </c>
      <c r="P33" s="23">
        <v>17</v>
      </c>
      <c r="Q33" s="23"/>
      <c r="R33" s="30" t="s">
        <v>202</v>
      </c>
    </row>
    <row r="34" spans="1:19" ht="22.5">
      <c r="A34" s="23" t="s">
        <v>203</v>
      </c>
      <c r="B34" s="24" t="s">
        <v>204</v>
      </c>
      <c r="C34" s="23">
        <v>1037619715</v>
      </c>
      <c r="D34" s="25" t="s">
        <v>73</v>
      </c>
      <c r="E34" s="24" t="s">
        <v>74</v>
      </c>
      <c r="F34" s="24" t="s">
        <v>205</v>
      </c>
      <c r="G34" s="26">
        <v>42774</v>
      </c>
      <c r="H34" s="26">
        <v>43084</v>
      </c>
      <c r="I34" s="27">
        <v>15147789</v>
      </c>
      <c r="J34" s="23"/>
      <c r="K34" s="23"/>
      <c r="L34" s="28">
        <v>6295185</v>
      </c>
      <c r="M34" s="37">
        <v>8852607</v>
      </c>
      <c r="N34" s="39">
        <v>0.41560000000000002</v>
      </c>
      <c r="O34" s="23" t="s">
        <v>77</v>
      </c>
      <c r="P34" s="23">
        <v>5</v>
      </c>
      <c r="Q34" s="23" t="s">
        <v>206</v>
      </c>
      <c r="R34" s="30" t="s">
        <v>207</v>
      </c>
    </row>
    <row r="35" spans="1:19" ht="22.5">
      <c r="A35" s="23" t="s">
        <v>208</v>
      </c>
      <c r="B35" s="24" t="s">
        <v>209</v>
      </c>
      <c r="C35" s="23">
        <v>15373254</v>
      </c>
      <c r="D35" s="25" t="s">
        <v>73</v>
      </c>
      <c r="E35" s="24" t="s">
        <v>74</v>
      </c>
      <c r="F35" s="24" t="s">
        <v>210</v>
      </c>
      <c r="G35" s="26">
        <v>42780</v>
      </c>
      <c r="H35" s="26">
        <v>42808</v>
      </c>
      <c r="I35" s="27">
        <v>2000000</v>
      </c>
      <c r="J35" s="23"/>
      <c r="K35" s="23"/>
      <c r="L35" s="28">
        <v>2000000</v>
      </c>
      <c r="M35" s="37">
        <v>2000000</v>
      </c>
      <c r="N35" s="39">
        <v>1</v>
      </c>
      <c r="O35" s="23" t="s">
        <v>77</v>
      </c>
      <c r="P35" s="23">
        <v>1</v>
      </c>
      <c r="Q35" s="23"/>
      <c r="R35" s="30" t="s">
        <v>211</v>
      </c>
    </row>
    <row r="36" spans="1:19" ht="33.75">
      <c r="A36" s="23" t="s">
        <v>212</v>
      </c>
      <c r="B36" s="24" t="s">
        <v>213</v>
      </c>
      <c r="C36" s="23" t="s">
        <v>214</v>
      </c>
      <c r="D36" s="25" t="s">
        <v>73</v>
      </c>
      <c r="E36" s="24" t="s">
        <v>74</v>
      </c>
      <c r="F36" s="24" t="s">
        <v>215</v>
      </c>
      <c r="G36" s="26">
        <v>42775</v>
      </c>
      <c r="H36" s="26">
        <v>43084</v>
      </c>
      <c r="I36" s="51">
        <v>70000000</v>
      </c>
      <c r="J36" s="26">
        <v>42993</v>
      </c>
      <c r="K36" s="52">
        <v>35000000</v>
      </c>
      <c r="L36" s="52">
        <f>91056476+9111945</f>
        <v>100168421</v>
      </c>
      <c r="M36" s="37">
        <f>4271303+433510</f>
        <v>4704813</v>
      </c>
      <c r="N36" s="53">
        <v>0.95389999999999997</v>
      </c>
      <c r="O36" s="23" t="s">
        <v>77</v>
      </c>
      <c r="P36" s="23">
        <v>14</v>
      </c>
      <c r="Q36" s="23" t="s">
        <v>216</v>
      </c>
      <c r="R36" s="54" t="s">
        <v>217</v>
      </c>
    </row>
    <row r="37" spans="1:19" ht="33.75">
      <c r="A37" s="23" t="s">
        <v>218</v>
      </c>
      <c r="B37" s="24" t="s">
        <v>219</v>
      </c>
      <c r="C37" s="23" t="s">
        <v>220</v>
      </c>
      <c r="D37" s="25" t="s">
        <v>73</v>
      </c>
      <c r="E37" s="24" t="s">
        <v>221</v>
      </c>
      <c r="F37" s="24" t="s">
        <v>222</v>
      </c>
      <c r="G37" s="26">
        <v>42803</v>
      </c>
      <c r="H37" s="26">
        <v>43168</v>
      </c>
      <c r="I37" s="27">
        <v>62956512</v>
      </c>
      <c r="J37" s="23"/>
      <c r="K37" s="27"/>
      <c r="L37" s="27">
        <v>62956512</v>
      </c>
      <c r="M37" s="37">
        <v>0</v>
      </c>
      <c r="N37" s="39">
        <v>1</v>
      </c>
      <c r="O37" s="23" t="s">
        <v>77</v>
      </c>
      <c r="P37" s="23">
        <v>3</v>
      </c>
      <c r="Q37" s="23"/>
      <c r="R37" s="30" t="s">
        <v>223</v>
      </c>
    </row>
    <row r="38" spans="1:19" ht="22.5">
      <c r="A38" s="23" t="s">
        <v>224</v>
      </c>
      <c r="B38" s="24" t="s">
        <v>225</v>
      </c>
      <c r="C38" s="23">
        <v>71317091</v>
      </c>
      <c r="D38" s="25" t="s">
        <v>73</v>
      </c>
      <c r="E38" s="24" t="s">
        <v>74</v>
      </c>
      <c r="F38" s="24" t="s">
        <v>226</v>
      </c>
      <c r="G38" s="26">
        <v>42810</v>
      </c>
      <c r="H38" s="26">
        <v>43084</v>
      </c>
      <c r="I38" s="27">
        <v>35197265</v>
      </c>
      <c r="J38" s="23"/>
      <c r="K38" s="23"/>
      <c r="L38" s="28">
        <f>24713519+53900</f>
        <v>24767419</v>
      </c>
      <c r="M38" s="37">
        <f>8483746+1946100</f>
        <v>10429846</v>
      </c>
      <c r="N38" s="39">
        <v>0.7036</v>
      </c>
      <c r="O38" s="23" t="s">
        <v>77</v>
      </c>
      <c r="P38" s="23">
        <v>8</v>
      </c>
      <c r="Q38" s="23" t="s">
        <v>227</v>
      </c>
      <c r="R38" s="30" t="s">
        <v>228</v>
      </c>
      <c r="S38" s="38"/>
    </row>
    <row r="39" spans="1:19" ht="33.75">
      <c r="A39" s="49" t="s">
        <v>229</v>
      </c>
      <c r="B39" s="41" t="s">
        <v>230</v>
      </c>
      <c r="C39" s="49" t="s">
        <v>231</v>
      </c>
      <c r="D39" s="42" t="s">
        <v>185</v>
      </c>
      <c r="E39" s="41" t="s">
        <v>74</v>
      </c>
      <c r="F39" s="41" t="s">
        <v>232</v>
      </c>
      <c r="G39" s="55">
        <v>42810</v>
      </c>
      <c r="H39" s="55">
        <v>43100</v>
      </c>
      <c r="I39" s="56" t="s">
        <v>233</v>
      </c>
      <c r="J39" s="49"/>
      <c r="K39" s="49"/>
      <c r="L39" s="57"/>
      <c r="M39" s="47"/>
      <c r="N39" s="48"/>
      <c r="O39" s="49" t="s">
        <v>234</v>
      </c>
      <c r="P39" s="49">
        <v>1</v>
      </c>
      <c r="Q39" s="49"/>
      <c r="R39" s="58" t="s">
        <v>185</v>
      </c>
    </row>
    <row r="40" spans="1:19" ht="22.5">
      <c r="A40" s="23" t="s">
        <v>235</v>
      </c>
      <c r="B40" s="24" t="s">
        <v>236</v>
      </c>
      <c r="C40" s="23" t="s">
        <v>237</v>
      </c>
      <c r="D40" s="25" t="s">
        <v>73</v>
      </c>
      <c r="E40" s="24" t="s">
        <v>74</v>
      </c>
      <c r="F40" s="24" t="s">
        <v>238</v>
      </c>
      <c r="G40" s="26">
        <v>42821</v>
      </c>
      <c r="H40" s="26">
        <v>43186</v>
      </c>
      <c r="I40" s="27">
        <v>4819500</v>
      </c>
      <c r="J40" s="23"/>
      <c r="K40" s="23"/>
      <c r="L40" s="27">
        <v>4819500</v>
      </c>
      <c r="M40" s="37">
        <v>0</v>
      </c>
      <c r="N40" s="39">
        <v>1</v>
      </c>
      <c r="O40" s="23" t="s">
        <v>77</v>
      </c>
      <c r="P40" s="23">
        <v>2</v>
      </c>
      <c r="Q40" s="23"/>
      <c r="R40" s="30" t="s">
        <v>239</v>
      </c>
    </row>
    <row r="41" spans="1:19" ht="22.5">
      <c r="A41" s="23" t="s">
        <v>240</v>
      </c>
      <c r="B41" s="24" t="s">
        <v>241</v>
      </c>
      <c r="C41" s="23" t="s">
        <v>242</v>
      </c>
      <c r="D41" s="25" t="s">
        <v>73</v>
      </c>
      <c r="E41" s="24" t="s">
        <v>74</v>
      </c>
      <c r="F41" s="24" t="s">
        <v>243</v>
      </c>
      <c r="G41" s="26">
        <v>42826</v>
      </c>
      <c r="H41" s="26">
        <v>43281</v>
      </c>
      <c r="I41" s="27">
        <v>50000000</v>
      </c>
      <c r="J41" s="26">
        <v>43055</v>
      </c>
      <c r="K41" s="27">
        <v>25000000</v>
      </c>
      <c r="L41" s="28">
        <v>67886021</v>
      </c>
      <c r="M41" s="37">
        <v>7113979</v>
      </c>
      <c r="N41" s="39">
        <v>0.90510000000000002</v>
      </c>
      <c r="O41" s="23" t="s">
        <v>77</v>
      </c>
      <c r="P41" s="23">
        <v>20</v>
      </c>
      <c r="Q41" s="23" t="s">
        <v>244</v>
      </c>
      <c r="R41" s="30" t="s">
        <v>245</v>
      </c>
    </row>
    <row r="42" spans="1:19" s="60" customFormat="1" ht="22.5">
      <c r="A42" s="40" t="s">
        <v>246</v>
      </c>
      <c r="B42" s="41" t="s">
        <v>247</v>
      </c>
      <c r="C42" s="40" t="s">
        <v>248</v>
      </c>
      <c r="D42" s="42" t="s">
        <v>184</v>
      </c>
      <c r="E42" s="59" t="s">
        <v>185</v>
      </c>
      <c r="F42" s="41" t="s">
        <v>249</v>
      </c>
      <c r="G42" s="44">
        <v>42832</v>
      </c>
      <c r="H42" s="44">
        <v>43100</v>
      </c>
      <c r="I42" s="45">
        <v>220000000</v>
      </c>
      <c r="J42" s="40"/>
      <c r="K42" s="40"/>
      <c r="L42" s="46"/>
      <c r="M42" s="47"/>
      <c r="N42" s="48"/>
      <c r="O42" s="49" t="s">
        <v>77</v>
      </c>
      <c r="P42" s="40">
        <v>1</v>
      </c>
      <c r="Q42" s="40"/>
      <c r="R42" s="50" t="s">
        <v>185</v>
      </c>
    </row>
    <row r="43" spans="1:19" s="60" customFormat="1" ht="33.75">
      <c r="A43" s="31" t="s">
        <v>250</v>
      </c>
      <c r="B43" s="24" t="s">
        <v>251</v>
      </c>
      <c r="C43" s="31" t="s">
        <v>252</v>
      </c>
      <c r="D43" s="33" t="s">
        <v>253</v>
      </c>
      <c r="E43" s="24" t="s">
        <v>221</v>
      </c>
      <c r="F43" s="24" t="s">
        <v>254</v>
      </c>
      <c r="G43" s="34">
        <v>42844</v>
      </c>
      <c r="H43" s="34">
        <v>43084</v>
      </c>
      <c r="I43" s="35">
        <v>11512000</v>
      </c>
      <c r="J43" s="31"/>
      <c r="K43" s="31"/>
      <c r="L43" s="61">
        <v>11511279</v>
      </c>
      <c r="M43" s="37">
        <v>721</v>
      </c>
      <c r="N43" s="39">
        <v>0.99990000000000001</v>
      </c>
      <c r="O43" s="23" t="s">
        <v>77</v>
      </c>
      <c r="P43" s="31">
        <v>8</v>
      </c>
      <c r="Q43" s="31"/>
      <c r="R43" s="30" t="s">
        <v>255</v>
      </c>
    </row>
    <row r="44" spans="1:19" ht="22.5">
      <c r="A44" s="23" t="s">
        <v>256</v>
      </c>
      <c r="B44" s="24" t="s">
        <v>257</v>
      </c>
      <c r="C44" s="23">
        <v>1028014029</v>
      </c>
      <c r="D44" s="25" t="s">
        <v>73</v>
      </c>
      <c r="E44" s="24" t="s">
        <v>74</v>
      </c>
      <c r="F44" s="24" t="s">
        <v>169</v>
      </c>
      <c r="G44" s="26">
        <v>42859</v>
      </c>
      <c r="H44" s="26">
        <v>43084</v>
      </c>
      <c r="I44" s="27">
        <v>16524861</v>
      </c>
      <c r="J44" s="23"/>
      <c r="K44" s="23"/>
      <c r="L44" s="28">
        <v>16377302</v>
      </c>
      <c r="M44" s="37">
        <v>147559</v>
      </c>
      <c r="N44" s="39">
        <v>0.99109999999999998</v>
      </c>
      <c r="O44" s="23" t="s">
        <v>77</v>
      </c>
      <c r="P44" s="23">
        <v>8</v>
      </c>
      <c r="Q44" s="23"/>
      <c r="R44" s="30" t="s">
        <v>258</v>
      </c>
    </row>
    <row r="45" spans="1:19" ht="22.5">
      <c r="A45" s="23" t="s">
        <v>259</v>
      </c>
      <c r="B45" s="24" t="s">
        <v>260</v>
      </c>
      <c r="C45" s="23">
        <v>71361429</v>
      </c>
      <c r="D45" s="25" t="s">
        <v>73</v>
      </c>
      <c r="E45" s="24" t="s">
        <v>74</v>
      </c>
      <c r="F45" s="24" t="s">
        <v>261</v>
      </c>
      <c r="G45" s="26">
        <v>42860</v>
      </c>
      <c r="H45" s="26">
        <v>43084</v>
      </c>
      <c r="I45" s="27">
        <v>16524861</v>
      </c>
      <c r="J45" s="23"/>
      <c r="K45" s="23"/>
      <c r="L45" s="28">
        <v>16303543</v>
      </c>
      <c r="M45" s="37">
        <v>221315</v>
      </c>
      <c r="N45" s="39">
        <v>0.98660000000000003</v>
      </c>
      <c r="O45" s="23" t="s">
        <v>77</v>
      </c>
      <c r="P45" s="23">
        <v>8</v>
      </c>
      <c r="Q45" s="23"/>
      <c r="R45" s="30" t="s">
        <v>262</v>
      </c>
    </row>
    <row r="46" spans="1:19" ht="45">
      <c r="A46" s="23" t="s">
        <v>263</v>
      </c>
      <c r="B46" s="24" t="s">
        <v>264</v>
      </c>
      <c r="C46" s="23">
        <v>43483572</v>
      </c>
      <c r="D46" s="25" t="s">
        <v>73</v>
      </c>
      <c r="E46" s="24" t="s">
        <v>74</v>
      </c>
      <c r="F46" s="24" t="s">
        <v>265</v>
      </c>
      <c r="G46" s="26">
        <v>42864</v>
      </c>
      <c r="H46" s="26">
        <v>43084</v>
      </c>
      <c r="I46" s="27">
        <v>32164461</v>
      </c>
      <c r="J46" s="23"/>
      <c r="K46" s="23"/>
      <c r="L46" s="28">
        <v>32016918</v>
      </c>
      <c r="M46" s="37">
        <v>147543</v>
      </c>
      <c r="N46" s="39">
        <v>0.99539999999999995</v>
      </c>
      <c r="O46" s="23" t="s">
        <v>77</v>
      </c>
      <c r="P46" s="23">
        <v>8</v>
      </c>
      <c r="Q46" s="23"/>
      <c r="R46" s="30" t="s">
        <v>266</v>
      </c>
    </row>
    <row r="47" spans="1:19" ht="45">
      <c r="A47" s="23" t="s">
        <v>267</v>
      </c>
      <c r="B47" s="24" t="s">
        <v>268</v>
      </c>
      <c r="C47" s="23">
        <v>98545666</v>
      </c>
      <c r="D47" s="25" t="s">
        <v>73</v>
      </c>
      <c r="E47" s="24" t="s">
        <v>74</v>
      </c>
      <c r="F47" s="24" t="s">
        <v>265</v>
      </c>
      <c r="G47" s="26">
        <v>42864</v>
      </c>
      <c r="H47" s="26">
        <v>43084</v>
      </c>
      <c r="I47" s="27">
        <v>32164461</v>
      </c>
      <c r="J47" s="23"/>
      <c r="K47" s="23"/>
      <c r="L47" s="28">
        <v>16524861</v>
      </c>
      <c r="M47" s="37">
        <v>15639600</v>
      </c>
      <c r="N47" s="39">
        <v>0.51370000000000005</v>
      </c>
      <c r="O47" s="23" t="s">
        <v>77</v>
      </c>
      <c r="P47" s="23">
        <v>5</v>
      </c>
      <c r="Q47" s="23" t="s">
        <v>269</v>
      </c>
      <c r="R47" s="30" t="s">
        <v>270</v>
      </c>
    </row>
    <row r="48" spans="1:19" ht="45">
      <c r="A48" s="23" t="s">
        <v>271</v>
      </c>
      <c r="B48" s="24" t="s">
        <v>110</v>
      </c>
      <c r="C48" s="23">
        <v>43501119</v>
      </c>
      <c r="D48" s="25" t="s">
        <v>73</v>
      </c>
      <c r="E48" s="24" t="s">
        <v>74</v>
      </c>
      <c r="F48" s="24" t="s">
        <v>272</v>
      </c>
      <c r="G48" s="26">
        <v>42864</v>
      </c>
      <c r="H48" s="26">
        <v>43084</v>
      </c>
      <c r="I48" s="27">
        <v>37525205</v>
      </c>
      <c r="J48" s="23"/>
      <c r="K48" s="23"/>
      <c r="L48" s="28">
        <v>37353070</v>
      </c>
      <c r="M48" s="37">
        <v>172135</v>
      </c>
      <c r="N48" s="39">
        <v>0.99539999999999995</v>
      </c>
      <c r="O48" s="23" t="s">
        <v>77</v>
      </c>
      <c r="P48" s="23">
        <v>8</v>
      </c>
      <c r="Q48" s="23"/>
      <c r="R48" s="30" t="s">
        <v>273</v>
      </c>
    </row>
    <row r="49" spans="1:19" ht="33.75">
      <c r="A49" s="23" t="s">
        <v>274</v>
      </c>
      <c r="B49" s="24" t="s">
        <v>275</v>
      </c>
      <c r="C49" s="23">
        <v>9727565</v>
      </c>
      <c r="D49" s="25" t="s">
        <v>73</v>
      </c>
      <c r="E49" s="24" t="s">
        <v>74</v>
      </c>
      <c r="F49" s="24" t="s">
        <v>276</v>
      </c>
      <c r="G49" s="26">
        <v>42864</v>
      </c>
      <c r="H49" s="26">
        <v>43084</v>
      </c>
      <c r="I49" s="27">
        <v>34164461</v>
      </c>
      <c r="J49" s="23"/>
      <c r="K49" s="23"/>
      <c r="L49" s="28">
        <f>32016917+1640086</f>
        <v>33657003</v>
      </c>
      <c r="M49" s="37">
        <f>147544+359914</f>
        <v>507458</v>
      </c>
      <c r="N49" s="39">
        <v>0.98509999999999998</v>
      </c>
      <c r="O49" s="23" t="s">
        <v>77</v>
      </c>
      <c r="P49" s="23">
        <v>8</v>
      </c>
      <c r="Q49" s="23"/>
      <c r="R49" s="30" t="s">
        <v>277</v>
      </c>
      <c r="S49" s="38"/>
    </row>
    <row r="50" spans="1:19" ht="22.5">
      <c r="A50" s="23" t="s">
        <v>278</v>
      </c>
      <c r="B50" s="24" t="s">
        <v>279</v>
      </c>
      <c r="C50" s="23">
        <v>1152434176</v>
      </c>
      <c r="D50" s="25" t="s">
        <v>73</v>
      </c>
      <c r="E50" s="24" t="s">
        <v>74</v>
      </c>
      <c r="F50" s="24" t="s">
        <v>164</v>
      </c>
      <c r="G50" s="26">
        <v>42866</v>
      </c>
      <c r="H50" s="26">
        <v>43084</v>
      </c>
      <c r="I50" s="27">
        <v>29625765</v>
      </c>
      <c r="J50" s="23"/>
      <c r="K50" s="23"/>
      <c r="L50" s="28">
        <f>26434859+2105320</f>
        <v>28540179</v>
      </c>
      <c r="M50" s="37">
        <f>245906+839680</f>
        <v>1085586</v>
      </c>
      <c r="N50" s="39">
        <v>0.96330000000000005</v>
      </c>
      <c r="O50" s="23" t="s">
        <v>77</v>
      </c>
      <c r="P50" s="23">
        <v>8</v>
      </c>
      <c r="Q50" s="23"/>
      <c r="R50" s="30" t="s">
        <v>280</v>
      </c>
    </row>
    <row r="51" spans="1:19" ht="33.75">
      <c r="A51" s="23" t="s">
        <v>281</v>
      </c>
      <c r="B51" s="24" t="s">
        <v>282</v>
      </c>
      <c r="C51" s="23" t="s">
        <v>283</v>
      </c>
      <c r="D51" s="25" t="s">
        <v>284</v>
      </c>
      <c r="E51" s="24" t="s">
        <v>74</v>
      </c>
      <c r="F51" s="24" t="s">
        <v>285</v>
      </c>
      <c r="G51" s="26">
        <v>42873</v>
      </c>
      <c r="H51" s="26">
        <v>42965</v>
      </c>
      <c r="I51" s="27">
        <v>30000000</v>
      </c>
      <c r="J51" s="23"/>
      <c r="K51" s="23"/>
      <c r="L51" s="28">
        <v>30000000</v>
      </c>
      <c r="M51" s="37">
        <v>0</v>
      </c>
      <c r="N51" s="39">
        <v>1</v>
      </c>
      <c r="O51" s="23" t="s">
        <v>77</v>
      </c>
      <c r="P51" s="23">
        <v>2</v>
      </c>
      <c r="Q51" s="23"/>
      <c r="R51" s="30" t="s">
        <v>286</v>
      </c>
    </row>
    <row r="52" spans="1:19" ht="22.5">
      <c r="A52" s="23" t="s">
        <v>287</v>
      </c>
      <c r="B52" s="24" t="s">
        <v>288</v>
      </c>
      <c r="C52" s="23" t="s">
        <v>289</v>
      </c>
      <c r="D52" s="25" t="s">
        <v>73</v>
      </c>
      <c r="E52" s="24" t="s">
        <v>74</v>
      </c>
      <c r="F52" s="24" t="s">
        <v>290</v>
      </c>
      <c r="G52" s="26">
        <v>42872</v>
      </c>
      <c r="H52" s="26">
        <v>43207</v>
      </c>
      <c r="I52" s="27">
        <v>25704000</v>
      </c>
      <c r="J52" s="26">
        <v>43236</v>
      </c>
      <c r="K52" s="27">
        <v>4284000</v>
      </c>
      <c r="L52" s="28">
        <v>29988000</v>
      </c>
      <c r="M52" s="37">
        <v>0</v>
      </c>
      <c r="N52" s="39">
        <v>1</v>
      </c>
      <c r="O52" s="23" t="s">
        <v>77</v>
      </c>
      <c r="P52" s="23">
        <v>15</v>
      </c>
      <c r="Q52" s="23"/>
      <c r="R52" s="30" t="s">
        <v>291</v>
      </c>
    </row>
    <row r="53" spans="1:19" ht="33.75">
      <c r="A53" s="23" t="s">
        <v>292</v>
      </c>
      <c r="B53" s="24" t="s">
        <v>293</v>
      </c>
      <c r="C53" s="23">
        <v>1037589709</v>
      </c>
      <c r="D53" s="25" t="s">
        <v>73</v>
      </c>
      <c r="E53" s="24" t="s">
        <v>74</v>
      </c>
      <c r="F53" s="24" t="s">
        <v>294</v>
      </c>
      <c r="G53" s="26">
        <v>42886</v>
      </c>
      <c r="H53" s="26">
        <v>43084</v>
      </c>
      <c r="I53" s="27">
        <v>9639502</v>
      </c>
      <c r="J53" s="23"/>
      <c r="K53" s="23"/>
      <c r="L53" s="28">
        <v>9639498</v>
      </c>
      <c r="M53" s="37">
        <v>4</v>
      </c>
      <c r="N53" s="39">
        <v>1</v>
      </c>
      <c r="O53" s="23" t="s">
        <v>77</v>
      </c>
      <c r="P53" s="23">
        <v>8</v>
      </c>
      <c r="Q53" s="23"/>
      <c r="R53" s="30" t="s">
        <v>295</v>
      </c>
    </row>
    <row r="54" spans="1:19" s="60" customFormat="1" ht="33.75">
      <c r="A54" s="31" t="s">
        <v>296</v>
      </c>
      <c r="B54" s="32" t="s">
        <v>297</v>
      </c>
      <c r="C54" s="31" t="s">
        <v>298</v>
      </c>
      <c r="D54" s="33" t="s">
        <v>253</v>
      </c>
      <c r="E54" s="24" t="s">
        <v>221</v>
      </c>
      <c r="F54" s="24" t="s">
        <v>299</v>
      </c>
      <c r="G54" s="34">
        <v>42930</v>
      </c>
      <c r="H54" s="34">
        <v>42961</v>
      </c>
      <c r="I54" s="35">
        <v>9927539</v>
      </c>
      <c r="J54" s="31"/>
      <c r="K54" s="31"/>
      <c r="L54" s="35">
        <v>9927539</v>
      </c>
      <c r="M54" s="37">
        <v>0</v>
      </c>
      <c r="N54" s="39">
        <v>1</v>
      </c>
      <c r="O54" s="23" t="s">
        <v>77</v>
      </c>
      <c r="P54" s="31">
        <v>1</v>
      </c>
      <c r="Q54" s="23" t="s">
        <v>300</v>
      </c>
      <c r="R54" s="30" t="s">
        <v>301</v>
      </c>
    </row>
    <row r="55" spans="1:19" ht="22.5">
      <c r="A55" s="23" t="s">
        <v>302</v>
      </c>
      <c r="B55" s="24" t="s">
        <v>303</v>
      </c>
      <c r="C55" s="23">
        <v>72255486</v>
      </c>
      <c r="D55" s="25" t="s">
        <v>73</v>
      </c>
      <c r="E55" s="24" t="s">
        <v>74</v>
      </c>
      <c r="F55" s="24" t="s">
        <v>304</v>
      </c>
      <c r="G55" s="26">
        <v>42933</v>
      </c>
      <c r="H55" s="26">
        <v>43084</v>
      </c>
      <c r="I55" s="27">
        <v>18319972</v>
      </c>
      <c r="J55" s="23"/>
      <c r="K55" s="23"/>
      <c r="L55" s="27">
        <v>18319972</v>
      </c>
      <c r="M55" s="37">
        <v>0</v>
      </c>
      <c r="N55" s="39">
        <v>1</v>
      </c>
      <c r="O55" s="23" t="s">
        <v>77</v>
      </c>
      <c r="P55" s="23">
        <v>6</v>
      </c>
      <c r="Q55" s="23"/>
      <c r="R55" s="30" t="s">
        <v>305</v>
      </c>
    </row>
    <row r="56" spans="1:19" ht="33.75">
      <c r="A56" s="23" t="s">
        <v>306</v>
      </c>
      <c r="B56" s="24" t="s">
        <v>307</v>
      </c>
      <c r="C56" s="23" t="s">
        <v>308</v>
      </c>
      <c r="D56" s="25" t="s">
        <v>73</v>
      </c>
      <c r="E56" s="24" t="s">
        <v>221</v>
      </c>
      <c r="F56" s="24" t="s">
        <v>309</v>
      </c>
      <c r="G56" s="26">
        <v>42977</v>
      </c>
      <c r="H56" s="26">
        <v>43084</v>
      </c>
      <c r="I56" s="27">
        <v>150300000</v>
      </c>
      <c r="J56" s="23"/>
      <c r="K56" s="23"/>
      <c r="L56" s="28">
        <v>92226263</v>
      </c>
      <c r="M56" s="37">
        <v>58073737</v>
      </c>
      <c r="N56" s="39">
        <v>0.61360000000000003</v>
      </c>
      <c r="O56" s="23" t="s">
        <v>77</v>
      </c>
      <c r="P56" s="23">
        <v>2</v>
      </c>
      <c r="Q56" s="23"/>
      <c r="R56" s="30" t="s">
        <v>310</v>
      </c>
    </row>
    <row r="57" spans="1:19" ht="22.5">
      <c r="A57" s="23" t="s">
        <v>311</v>
      </c>
      <c r="B57" s="24" t="s">
        <v>312</v>
      </c>
      <c r="C57" s="23">
        <v>1036659874</v>
      </c>
      <c r="D57" s="25" t="s">
        <v>73</v>
      </c>
      <c r="E57" s="24" t="s">
        <v>74</v>
      </c>
      <c r="F57" s="24" t="s">
        <v>313</v>
      </c>
      <c r="G57" s="26">
        <v>42956</v>
      </c>
      <c r="H57" s="26">
        <v>43084</v>
      </c>
      <c r="I57" s="27">
        <v>6590272</v>
      </c>
      <c r="J57" s="23"/>
      <c r="K57" s="23"/>
      <c r="L57" s="28">
        <v>6246004</v>
      </c>
      <c r="M57" s="37">
        <v>344268</v>
      </c>
      <c r="N57" s="39">
        <v>0.94779999999999998</v>
      </c>
      <c r="O57" s="23" t="s">
        <v>77</v>
      </c>
      <c r="P57" s="23">
        <v>5</v>
      </c>
      <c r="Q57" s="23"/>
      <c r="R57" s="30" t="s">
        <v>314</v>
      </c>
    </row>
    <row r="58" spans="1:19" ht="22.5">
      <c r="A58" s="23" t="s">
        <v>315</v>
      </c>
      <c r="B58" s="24" t="s">
        <v>316</v>
      </c>
      <c r="C58" s="23">
        <v>1020441682</v>
      </c>
      <c r="D58" s="25" t="s">
        <v>73</v>
      </c>
      <c r="E58" s="24" t="s">
        <v>74</v>
      </c>
      <c r="F58" s="24" t="s">
        <v>317</v>
      </c>
      <c r="G58" s="26">
        <v>42957</v>
      </c>
      <c r="H58" s="26">
        <v>43084</v>
      </c>
      <c r="I58" s="27">
        <v>13090370</v>
      </c>
      <c r="J58" s="23"/>
      <c r="K58" s="23"/>
      <c r="L58" s="28">
        <v>8769698</v>
      </c>
      <c r="M58" s="37">
        <v>4320672</v>
      </c>
      <c r="N58" s="39">
        <v>0.66990000000000005</v>
      </c>
      <c r="O58" s="23" t="s">
        <v>77</v>
      </c>
      <c r="P58" s="23">
        <v>4</v>
      </c>
      <c r="Q58" s="23"/>
      <c r="R58" s="30" t="s">
        <v>318</v>
      </c>
    </row>
    <row r="59" spans="1:19" ht="22.5">
      <c r="A59" s="23" t="s">
        <v>319</v>
      </c>
      <c r="B59" s="24" t="s">
        <v>320</v>
      </c>
      <c r="C59" s="23">
        <v>43106738</v>
      </c>
      <c r="D59" s="25" t="s">
        <v>73</v>
      </c>
      <c r="E59" s="24" t="s">
        <v>74</v>
      </c>
      <c r="F59" s="24" t="s">
        <v>321</v>
      </c>
      <c r="G59" s="26">
        <v>42956</v>
      </c>
      <c r="H59" s="26">
        <v>43091</v>
      </c>
      <c r="I59" s="27">
        <v>16352727</v>
      </c>
      <c r="J59" s="23"/>
      <c r="K59" s="23"/>
      <c r="L59" s="27">
        <v>16352727</v>
      </c>
      <c r="M59" s="37">
        <v>0</v>
      </c>
      <c r="N59" s="39">
        <v>1</v>
      </c>
      <c r="O59" s="23" t="s">
        <v>77</v>
      </c>
      <c r="P59" s="23">
        <v>5</v>
      </c>
      <c r="Q59" s="23"/>
      <c r="R59" s="30" t="s">
        <v>322</v>
      </c>
    </row>
    <row r="60" spans="1:19" s="60" customFormat="1" ht="22.5">
      <c r="A60" s="31" t="s">
        <v>323</v>
      </c>
      <c r="B60" s="32" t="s">
        <v>324</v>
      </c>
      <c r="C60" s="31" t="s">
        <v>325</v>
      </c>
      <c r="D60" s="25" t="s">
        <v>253</v>
      </c>
      <c r="E60" s="32" t="s">
        <v>326</v>
      </c>
      <c r="F60" s="24" t="s">
        <v>327</v>
      </c>
      <c r="G60" s="34">
        <v>42961</v>
      </c>
      <c r="H60" s="34">
        <v>43022</v>
      </c>
      <c r="I60" s="35">
        <v>66379016</v>
      </c>
      <c r="J60" s="34">
        <v>42978</v>
      </c>
      <c r="K60" s="35">
        <v>7090405</v>
      </c>
      <c r="L60" s="61">
        <v>73469421</v>
      </c>
      <c r="M60" s="37">
        <v>0</v>
      </c>
      <c r="N60" s="39">
        <v>1</v>
      </c>
      <c r="O60" s="23" t="s">
        <v>77</v>
      </c>
      <c r="P60" s="31">
        <v>1</v>
      </c>
      <c r="Q60" s="31"/>
      <c r="R60" s="30" t="s">
        <v>328</v>
      </c>
    </row>
    <row r="61" spans="1:19" ht="22.5">
      <c r="A61" s="23" t="s">
        <v>329</v>
      </c>
      <c r="B61" s="24" t="s">
        <v>330</v>
      </c>
      <c r="C61" s="23" t="s">
        <v>331</v>
      </c>
      <c r="D61" s="25" t="s">
        <v>73</v>
      </c>
      <c r="E61" s="24" t="s">
        <v>326</v>
      </c>
      <c r="F61" s="24" t="s">
        <v>332</v>
      </c>
      <c r="G61" s="26">
        <v>42990</v>
      </c>
      <c r="H61" s="26">
        <v>43051</v>
      </c>
      <c r="I61" s="27">
        <v>54647359</v>
      </c>
      <c r="J61" s="23"/>
      <c r="K61" s="23"/>
      <c r="L61" s="27">
        <v>54647359</v>
      </c>
      <c r="M61" s="37">
        <v>0</v>
      </c>
      <c r="N61" s="39">
        <v>1</v>
      </c>
      <c r="O61" s="23" t="s">
        <v>77</v>
      </c>
      <c r="P61" s="31">
        <v>1</v>
      </c>
      <c r="Q61" s="23"/>
      <c r="R61" s="30" t="s">
        <v>333</v>
      </c>
    </row>
    <row r="62" spans="1:19" ht="33.75">
      <c r="A62" s="23" t="s">
        <v>334</v>
      </c>
      <c r="B62" s="24" t="s">
        <v>335</v>
      </c>
      <c r="C62" s="23">
        <v>26367184</v>
      </c>
      <c r="D62" s="25" t="s">
        <v>73</v>
      </c>
      <c r="E62" s="24" t="s">
        <v>74</v>
      </c>
      <c r="F62" s="24" t="s">
        <v>336</v>
      </c>
      <c r="G62" s="26">
        <v>43026</v>
      </c>
      <c r="H62" s="26">
        <v>43089</v>
      </c>
      <c r="I62" s="27">
        <v>9704029</v>
      </c>
      <c r="J62" s="23"/>
      <c r="K62" s="23"/>
      <c r="L62" s="28">
        <f>7746029+59800</f>
        <v>7805829</v>
      </c>
      <c r="M62" s="37">
        <v>1898200</v>
      </c>
      <c r="N62" s="39">
        <v>0.80430000000000001</v>
      </c>
      <c r="O62" s="23" t="s">
        <v>77</v>
      </c>
      <c r="P62" s="23">
        <v>3</v>
      </c>
      <c r="Q62" s="23"/>
      <c r="R62" s="30" t="s">
        <v>337</v>
      </c>
      <c r="S62" s="38"/>
    </row>
    <row r="63" spans="1:19" ht="33.75">
      <c r="A63" s="23" t="s">
        <v>338</v>
      </c>
      <c r="B63" s="24" t="s">
        <v>339</v>
      </c>
      <c r="C63" s="23">
        <v>1026147961</v>
      </c>
      <c r="D63" s="25" t="s">
        <v>73</v>
      </c>
      <c r="E63" s="24" t="s">
        <v>74</v>
      </c>
      <c r="F63" s="24" t="s">
        <v>340</v>
      </c>
      <c r="G63" s="26">
        <v>43028</v>
      </c>
      <c r="H63" s="26">
        <v>43089</v>
      </c>
      <c r="I63" s="27">
        <v>3098411</v>
      </c>
      <c r="J63" s="23"/>
      <c r="K63" s="23"/>
      <c r="L63" s="28">
        <v>2950860</v>
      </c>
      <c r="M63" s="37">
        <v>147551</v>
      </c>
      <c r="N63" s="39">
        <v>0.95240000000000002</v>
      </c>
      <c r="O63" s="23" t="s">
        <v>77</v>
      </c>
      <c r="P63" s="23">
        <v>3</v>
      </c>
      <c r="Q63" s="23"/>
      <c r="R63" s="30" t="s">
        <v>341</v>
      </c>
    </row>
    <row r="64" spans="1:19" ht="33.75">
      <c r="A64" s="23" t="s">
        <v>342</v>
      </c>
      <c r="B64" s="24" t="s">
        <v>343</v>
      </c>
      <c r="C64" s="23" t="s">
        <v>344</v>
      </c>
      <c r="D64" s="25" t="s">
        <v>73</v>
      </c>
      <c r="E64" s="24" t="s">
        <v>345</v>
      </c>
      <c r="F64" s="24" t="s">
        <v>346</v>
      </c>
      <c r="G64" s="26">
        <v>43040</v>
      </c>
      <c r="H64" s="26">
        <v>43616</v>
      </c>
      <c r="I64" s="28" t="s">
        <v>233</v>
      </c>
      <c r="J64" s="23"/>
      <c r="K64" s="23"/>
      <c r="L64" s="28">
        <v>0</v>
      </c>
      <c r="M64" s="37">
        <v>0</v>
      </c>
      <c r="N64" s="39"/>
      <c r="O64" s="23" t="s">
        <v>77</v>
      </c>
      <c r="P64" s="23">
        <v>1</v>
      </c>
      <c r="Q64" s="23"/>
      <c r="R64" s="30" t="s">
        <v>347</v>
      </c>
    </row>
    <row r="65" spans="1:18" s="60" customFormat="1" ht="45">
      <c r="A65" s="40" t="s">
        <v>348</v>
      </c>
      <c r="B65" s="41" t="s">
        <v>349</v>
      </c>
      <c r="C65" s="40" t="s">
        <v>350</v>
      </c>
      <c r="D65" s="42" t="s">
        <v>184</v>
      </c>
      <c r="E65" s="43" t="s">
        <v>185</v>
      </c>
      <c r="F65" s="41" t="s">
        <v>351</v>
      </c>
      <c r="G65" s="44">
        <v>43018</v>
      </c>
      <c r="H65" s="44">
        <v>43281</v>
      </c>
      <c r="I65" s="46">
        <v>100000000</v>
      </c>
      <c r="J65" s="40"/>
      <c r="K65" s="40"/>
      <c r="L65" s="46">
        <v>100000000</v>
      </c>
      <c r="M65" s="47">
        <v>0</v>
      </c>
      <c r="N65" s="62">
        <v>1</v>
      </c>
      <c r="O65" s="49" t="s">
        <v>77</v>
      </c>
      <c r="P65" s="40">
        <v>4</v>
      </c>
      <c r="Q65" s="49" t="s">
        <v>352</v>
      </c>
      <c r="R65" s="50" t="s">
        <v>185</v>
      </c>
    </row>
  </sheetData>
  <autoFilter ref="A2:T65" xr:uid="{47985A72-D17F-4322-A49D-D5DFF8159793}"/>
  <mergeCells count="1">
    <mergeCell ref="A1:R1"/>
  </mergeCells>
  <hyperlinks>
    <hyperlink ref="R6" r:id="rId1" xr:uid="{08C35E8E-D3C3-49C1-9119-613996895626}"/>
    <hyperlink ref="R3" r:id="rId2" xr:uid="{66D37FBE-132A-47FA-A020-3F6D6B60F961}"/>
    <hyperlink ref="R12" r:id="rId3" xr:uid="{BE02A5D9-EE09-4A54-9D2E-D85509F7CCCB}"/>
    <hyperlink ref="R43" r:id="rId4" xr:uid="{CE7DE312-2D47-4DBA-BF45-008FD40213EF}"/>
    <hyperlink ref="R8" r:id="rId5" xr:uid="{3A42B19A-F6F7-4152-A774-C19AE10677E3}"/>
  </hyperlinks>
  <pageMargins left="0.7" right="0.7" top="0.75" bottom="0.75" header="0.3" footer="0.3"/>
  <pageSetup orientation="portrait"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C2D2-7A76-43D3-873D-C7E2D7ABC6C5}">
  <dimension ref="A1:R70"/>
  <sheetViews>
    <sheetView workbookViewId="0">
      <pane xSplit="2" ySplit="2" topLeftCell="C3" activePane="bottomRight" state="frozen"/>
      <selection pane="topRight" activeCell="C1" sqref="C1"/>
      <selection pane="bottomLeft" activeCell="A3" sqref="A3"/>
      <selection pane="bottomRight" activeCell="N8" sqref="N8"/>
    </sheetView>
  </sheetViews>
  <sheetFormatPr baseColWidth="10" defaultColWidth="11.42578125" defaultRowHeight="11.25"/>
  <cols>
    <col min="1" max="1" width="12" style="60" bestFit="1" customWidth="1"/>
    <col min="2" max="2" width="41.5703125" style="60" customWidth="1"/>
    <col min="3" max="3" width="13.5703125" style="60" bestFit="1" customWidth="1"/>
    <col min="4" max="4" width="18.5703125" style="60" customWidth="1"/>
    <col min="5" max="5" width="25.140625" style="60" customWidth="1"/>
    <col min="6" max="6" width="49.28515625" style="60" customWidth="1"/>
    <col min="7" max="7" width="13" style="60" bestFit="1" customWidth="1"/>
    <col min="8" max="8" width="13.7109375" style="60" customWidth="1"/>
    <col min="9" max="9" width="18.85546875" style="60" customWidth="1"/>
    <col min="10" max="10" width="16.85546875" style="60" bestFit="1" customWidth="1"/>
    <col min="11" max="11" width="16.7109375" style="60" customWidth="1"/>
    <col min="12" max="12" width="17.7109375" style="60" customWidth="1"/>
    <col min="13" max="13" width="18" style="60" customWidth="1"/>
    <col min="14" max="14" width="13.28515625" style="60" bestFit="1" customWidth="1"/>
    <col min="15" max="15" width="13.85546875" style="60" customWidth="1"/>
    <col min="16" max="16" width="13.85546875" style="70" customWidth="1"/>
    <col min="17" max="17" width="37.42578125" style="60" customWidth="1"/>
    <col min="18" max="18" width="40" style="60" customWidth="1"/>
    <col min="19" max="20" width="11.5703125" style="60" bestFit="1" customWidth="1"/>
    <col min="21" max="16384" width="11.42578125" style="60"/>
  </cols>
  <sheetData>
    <row r="1" spans="1:18" ht="28.5" customHeight="1">
      <c r="A1" s="287" t="s">
        <v>353</v>
      </c>
      <c r="B1" s="288"/>
      <c r="C1" s="288"/>
      <c r="D1" s="288"/>
      <c r="E1" s="288"/>
      <c r="F1" s="288"/>
      <c r="G1" s="288"/>
      <c r="H1" s="288"/>
      <c r="I1" s="288"/>
      <c r="J1" s="288"/>
      <c r="K1" s="288"/>
      <c r="L1" s="288"/>
      <c r="M1" s="288"/>
      <c r="N1" s="288"/>
      <c r="O1" s="288"/>
      <c r="P1" s="288"/>
      <c r="Q1" s="288"/>
      <c r="R1" s="288"/>
    </row>
    <row r="2" spans="1:18" ht="22.5">
      <c r="A2" s="21" t="s">
        <v>1</v>
      </c>
      <c r="B2" s="64" t="s">
        <v>2</v>
      </c>
      <c r="C2" s="64" t="s">
        <v>3</v>
      </c>
      <c r="D2" s="64" t="s">
        <v>4</v>
      </c>
      <c r="E2" s="21" t="s">
        <v>5</v>
      </c>
      <c r="F2" s="64" t="s">
        <v>6</v>
      </c>
      <c r="G2" s="64" t="s">
        <v>7</v>
      </c>
      <c r="H2" s="64" t="s">
        <v>8</v>
      </c>
      <c r="I2" s="64" t="s">
        <v>9</v>
      </c>
      <c r="J2" s="64" t="s">
        <v>10</v>
      </c>
      <c r="K2" s="64" t="s">
        <v>11</v>
      </c>
      <c r="L2" s="21" t="s">
        <v>12</v>
      </c>
      <c r="M2" s="21" t="s">
        <v>13</v>
      </c>
      <c r="N2" s="64" t="s">
        <v>14</v>
      </c>
      <c r="O2" s="64" t="s">
        <v>15</v>
      </c>
      <c r="P2" s="21" t="s">
        <v>70</v>
      </c>
      <c r="Q2" s="64" t="s">
        <v>16</v>
      </c>
      <c r="R2" s="64" t="s">
        <v>17</v>
      </c>
    </row>
    <row r="3" spans="1:18" ht="45">
      <c r="A3" s="24" t="s">
        <v>354</v>
      </c>
      <c r="B3" s="24" t="s">
        <v>320</v>
      </c>
      <c r="C3" s="23">
        <v>43106738</v>
      </c>
      <c r="D3" s="24" t="s">
        <v>355</v>
      </c>
      <c r="E3" s="24" t="s">
        <v>74</v>
      </c>
      <c r="F3" s="24" t="s">
        <v>75</v>
      </c>
      <c r="G3" s="65">
        <v>43111</v>
      </c>
      <c r="H3" s="26">
        <v>43462</v>
      </c>
      <c r="I3" s="27">
        <v>45572450</v>
      </c>
      <c r="J3" s="23"/>
      <c r="K3" s="28"/>
      <c r="L3" s="28">
        <v>45312036</v>
      </c>
      <c r="M3" s="28">
        <v>260414</v>
      </c>
      <c r="N3" s="39">
        <v>0.99419999999999997</v>
      </c>
      <c r="O3" s="24" t="s">
        <v>356</v>
      </c>
      <c r="P3" s="23">
        <v>12</v>
      </c>
      <c r="Q3" s="25"/>
      <c r="R3" s="30" t="s">
        <v>357</v>
      </c>
    </row>
    <row r="4" spans="1:18" ht="45">
      <c r="A4" s="24" t="s">
        <v>358</v>
      </c>
      <c r="B4" s="24" t="s">
        <v>312</v>
      </c>
      <c r="C4" s="23">
        <v>1036659874</v>
      </c>
      <c r="D4" s="24" t="s">
        <v>355</v>
      </c>
      <c r="E4" s="24" t="s">
        <v>74</v>
      </c>
      <c r="F4" s="24" t="s">
        <v>359</v>
      </c>
      <c r="G4" s="65">
        <v>43111</v>
      </c>
      <c r="H4" s="26">
        <v>43448</v>
      </c>
      <c r="I4" s="27">
        <v>17447738</v>
      </c>
      <c r="J4" s="23"/>
      <c r="K4" s="28"/>
      <c r="L4" s="28">
        <v>17395655</v>
      </c>
      <c r="M4" s="28">
        <v>52083</v>
      </c>
      <c r="N4" s="39">
        <v>0.997</v>
      </c>
      <c r="O4" s="24" t="s">
        <v>356</v>
      </c>
      <c r="P4" s="23">
        <v>12</v>
      </c>
      <c r="Q4" s="25"/>
      <c r="R4" s="30" t="s">
        <v>360</v>
      </c>
    </row>
    <row r="5" spans="1:18" ht="33.75">
      <c r="A5" s="24" t="s">
        <v>361</v>
      </c>
      <c r="B5" s="24" t="s">
        <v>168</v>
      </c>
      <c r="C5" s="23">
        <v>1035228948</v>
      </c>
      <c r="D5" s="24" t="s">
        <v>355</v>
      </c>
      <c r="E5" s="24" t="s">
        <v>74</v>
      </c>
      <c r="F5" s="24" t="s">
        <v>169</v>
      </c>
      <c r="G5" s="65">
        <v>43111</v>
      </c>
      <c r="H5" s="26">
        <v>43448</v>
      </c>
      <c r="I5" s="27">
        <v>26171607</v>
      </c>
      <c r="J5" s="23"/>
      <c r="K5" s="28"/>
      <c r="L5" s="28">
        <v>15390461</v>
      </c>
      <c r="M5" s="28">
        <v>10781146</v>
      </c>
      <c r="N5" s="39">
        <v>0.58799999999999997</v>
      </c>
      <c r="O5" s="24" t="s">
        <v>356</v>
      </c>
      <c r="P5" s="23">
        <v>7</v>
      </c>
      <c r="Q5" s="23" t="s">
        <v>362</v>
      </c>
      <c r="R5" s="30" t="s">
        <v>363</v>
      </c>
    </row>
    <row r="6" spans="1:18" ht="56.25">
      <c r="A6" s="24" t="s">
        <v>364</v>
      </c>
      <c r="B6" s="24" t="s">
        <v>89</v>
      </c>
      <c r="C6" s="23">
        <v>71268588</v>
      </c>
      <c r="D6" s="24" t="s">
        <v>355</v>
      </c>
      <c r="E6" s="24" t="s">
        <v>74</v>
      </c>
      <c r="F6" s="24" t="s">
        <v>365</v>
      </c>
      <c r="G6" s="65">
        <v>43111</v>
      </c>
      <c r="H6" s="26">
        <v>43290</v>
      </c>
      <c r="I6" s="27">
        <v>25490685</v>
      </c>
      <c r="J6" s="23"/>
      <c r="K6" s="28"/>
      <c r="L6" s="28">
        <f>23307053+431600</f>
        <v>23738653</v>
      </c>
      <c r="M6" s="28">
        <f>130207+1621825</f>
        <v>1752032</v>
      </c>
      <c r="N6" s="39">
        <v>0.93120000000000003</v>
      </c>
      <c r="O6" s="24" t="s">
        <v>356</v>
      </c>
      <c r="P6" s="23">
        <v>7</v>
      </c>
      <c r="Q6" s="23" t="s">
        <v>140</v>
      </c>
      <c r="R6" s="30" t="s">
        <v>366</v>
      </c>
    </row>
    <row r="7" spans="1:18" ht="56.25">
      <c r="A7" s="24" t="s">
        <v>367</v>
      </c>
      <c r="B7" s="24" t="s">
        <v>339</v>
      </c>
      <c r="C7" s="23">
        <v>1026147961</v>
      </c>
      <c r="D7" s="24" t="s">
        <v>355</v>
      </c>
      <c r="E7" s="24" t="s">
        <v>74</v>
      </c>
      <c r="F7" s="24" t="s">
        <v>368</v>
      </c>
      <c r="G7" s="65">
        <v>43111</v>
      </c>
      <c r="H7" s="26">
        <v>43311</v>
      </c>
      <c r="I7" s="27">
        <v>8906159</v>
      </c>
      <c r="J7" s="23"/>
      <c r="K7" s="28"/>
      <c r="L7" s="28">
        <v>8854028</v>
      </c>
      <c r="M7" s="28">
        <v>52131</v>
      </c>
      <c r="N7" s="39">
        <v>0.99409999999999998</v>
      </c>
      <c r="O7" s="24" t="s">
        <v>356</v>
      </c>
      <c r="P7" s="23">
        <v>7</v>
      </c>
      <c r="Q7" s="23" t="s">
        <v>140</v>
      </c>
      <c r="R7" s="30" t="s">
        <v>369</v>
      </c>
    </row>
    <row r="8" spans="1:18" ht="45">
      <c r="A8" s="24" t="s">
        <v>370</v>
      </c>
      <c r="B8" s="24" t="s">
        <v>114</v>
      </c>
      <c r="C8" s="23" t="s">
        <v>115</v>
      </c>
      <c r="D8" s="24" t="s">
        <v>116</v>
      </c>
      <c r="E8" s="24" t="s">
        <v>74</v>
      </c>
      <c r="F8" s="24" t="s">
        <v>117</v>
      </c>
      <c r="G8" s="65">
        <v>43110</v>
      </c>
      <c r="H8" s="26">
        <v>43465</v>
      </c>
      <c r="I8" s="27">
        <v>92415902</v>
      </c>
      <c r="J8" s="23"/>
      <c r="K8" s="28"/>
      <c r="L8" s="27">
        <v>92415902</v>
      </c>
      <c r="M8" s="28">
        <v>0</v>
      </c>
      <c r="N8" s="39">
        <v>1</v>
      </c>
      <c r="O8" s="24" t="s">
        <v>356</v>
      </c>
      <c r="P8" s="23">
        <v>11</v>
      </c>
      <c r="Q8" s="23"/>
      <c r="R8" s="30" t="s">
        <v>371</v>
      </c>
    </row>
    <row r="9" spans="1:18" ht="33.75">
      <c r="A9" s="24" t="s">
        <v>372</v>
      </c>
      <c r="B9" s="24" t="s">
        <v>172</v>
      </c>
      <c r="C9" s="23">
        <v>43166831</v>
      </c>
      <c r="D9" s="24" t="s">
        <v>355</v>
      </c>
      <c r="E9" s="24" t="s">
        <v>74</v>
      </c>
      <c r="F9" s="24" t="s">
        <v>169</v>
      </c>
      <c r="G9" s="65">
        <v>43115</v>
      </c>
      <c r="H9" s="26">
        <v>43448</v>
      </c>
      <c r="I9" s="27">
        <v>25780986</v>
      </c>
      <c r="J9" s="23"/>
      <c r="K9" s="28"/>
      <c r="L9" s="28">
        <v>25780978</v>
      </c>
      <c r="M9" s="28">
        <v>8</v>
      </c>
      <c r="N9" s="39">
        <v>0.99999899999999997</v>
      </c>
      <c r="O9" s="24" t="s">
        <v>356</v>
      </c>
      <c r="P9" s="23">
        <v>12</v>
      </c>
      <c r="Q9" s="23"/>
      <c r="R9" s="30" t="s">
        <v>373</v>
      </c>
    </row>
    <row r="10" spans="1:18" ht="56.25">
      <c r="A10" s="24" t="s">
        <v>374</v>
      </c>
      <c r="B10" s="24" t="s">
        <v>102</v>
      </c>
      <c r="C10" s="66">
        <v>1015277336</v>
      </c>
      <c r="D10" s="24" t="s">
        <v>355</v>
      </c>
      <c r="E10" s="24" t="s">
        <v>74</v>
      </c>
      <c r="F10" s="24" t="s">
        <v>375</v>
      </c>
      <c r="G10" s="65">
        <v>43115</v>
      </c>
      <c r="H10" s="26">
        <v>43295</v>
      </c>
      <c r="I10" s="27">
        <v>9374904</v>
      </c>
      <c r="J10" s="23"/>
      <c r="K10" s="28"/>
      <c r="L10" s="28">
        <v>9374902</v>
      </c>
      <c r="M10" s="28">
        <v>2</v>
      </c>
      <c r="N10" s="23">
        <v>100</v>
      </c>
      <c r="O10" s="24" t="s">
        <v>356</v>
      </c>
      <c r="P10" s="23">
        <v>7</v>
      </c>
      <c r="Q10" s="23"/>
      <c r="R10" s="30" t="s">
        <v>376</v>
      </c>
    </row>
    <row r="11" spans="1:18" ht="45">
      <c r="A11" s="24" t="s">
        <v>377</v>
      </c>
      <c r="B11" s="24" t="s">
        <v>260</v>
      </c>
      <c r="C11" s="23">
        <v>71361429</v>
      </c>
      <c r="D11" s="24" t="s">
        <v>355</v>
      </c>
      <c r="E11" s="24" t="s">
        <v>74</v>
      </c>
      <c r="F11" s="24" t="s">
        <v>378</v>
      </c>
      <c r="G11" s="65">
        <v>43115</v>
      </c>
      <c r="H11" s="26">
        <v>43448</v>
      </c>
      <c r="I11" s="27">
        <v>25780986</v>
      </c>
      <c r="J11" s="23"/>
      <c r="K11" s="28"/>
      <c r="L11" s="28">
        <v>16093585</v>
      </c>
      <c r="M11" s="28">
        <v>9687401</v>
      </c>
      <c r="N11" s="67">
        <v>0.62</v>
      </c>
      <c r="O11" s="24" t="s">
        <v>356</v>
      </c>
      <c r="P11" s="23">
        <v>9</v>
      </c>
      <c r="Q11" s="23" t="s">
        <v>379</v>
      </c>
      <c r="R11" s="30" t="s">
        <v>380</v>
      </c>
    </row>
    <row r="12" spans="1:18" ht="56.25">
      <c r="A12" s="24" t="s">
        <v>381</v>
      </c>
      <c r="B12" s="24" t="s">
        <v>382</v>
      </c>
      <c r="C12" s="23">
        <v>71217690</v>
      </c>
      <c r="D12" s="24" t="s">
        <v>355</v>
      </c>
      <c r="E12" s="24" t="s">
        <v>74</v>
      </c>
      <c r="F12" s="24" t="s">
        <v>383</v>
      </c>
      <c r="G12" s="65">
        <v>43115</v>
      </c>
      <c r="H12" s="26">
        <v>43295</v>
      </c>
      <c r="I12" s="27">
        <v>32812164</v>
      </c>
      <c r="J12" s="23"/>
      <c r="K12" s="28"/>
      <c r="L12" s="27">
        <v>32812164</v>
      </c>
      <c r="M12" s="28">
        <v>0</v>
      </c>
      <c r="N12" s="67">
        <v>1</v>
      </c>
      <c r="O12" s="24" t="s">
        <v>356</v>
      </c>
      <c r="P12" s="23">
        <v>7</v>
      </c>
      <c r="Q12" s="25"/>
      <c r="R12" s="30" t="s">
        <v>384</v>
      </c>
    </row>
    <row r="13" spans="1:18" ht="45">
      <c r="A13" s="24" t="s">
        <v>385</v>
      </c>
      <c r="B13" s="24" t="s">
        <v>81</v>
      </c>
      <c r="C13" s="23">
        <v>36068810</v>
      </c>
      <c r="D13" s="24" t="s">
        <v>355</v>
      </c>
      <c r="E13" s="24" t="s">
        <v>74</v>
      </c>
      <c r="F13" s="24" t="s">
        <v>386</v>
      </c>
      <c r="G13" s="65">
        <v>43115</v>
      </c>
      <c r="H13" s="26">
        <v>43295</v>
      </c>
      <c r="I13" s="27">
        <v>23437260</v>
      </c>
      <c r="J13" s="23"/>
      <c r="K13" s="28"/>
      <c r="L13" s="27">
        <v>23437260</v>
      </c>
      <c r="M13" s="28">
        <v>0</v>
      </c>
      <c r="N13" s="67">
        <v>1</v>
      </c>
      <c r="O13" s="24" t="s">
        <v>356</v>
      </c>
      <c r="P13" s="23">
        <v>7</v>
      </c>
      <c r="Q13" s="23"/>
      <c r="R13" s="30" t="s">
        <v>387</v>
      </c>
    </row>
    <row r="14" spans="1:18" ht="45">
      <c r="A14" s="24" t="s">
        <v>388</v>
      </c>
      <c r="B14" s="24" t="s">
        <v>279</v>
      </c>
      <c r="C14" s="23">
        <v>1152434176</v>
      </c>
      <c r="D14" s="24" t="s">
        <v>355</v>
      </c>
      <c r="E14" s="24" t="s">
        <v>74</v>
      </c>
      <c r="F14" s="24" t="s">
        <v>389</v>
      </c>
      <c r="G14" s="65">
        <v>43115</v>
      </c>
      <c r="H14" s="26">
        <v>43295</v>
      </c>
      <c r="I14" s="27">
        <v>26563746</v>
      </c>
      <c r="J14" s="23"/>
      <c r="K14" s="23"/>
      <c r="L14" s="28">
        <f>+I14-M14</f>
        <v>23913810</v>
      </c>
      <c r="M14" s="28">
        <v>2649936</v>
      </c>
      <c r="N14" s="67">
        <v>0.90024000000000004</v>
      </c>
      <c r="O14" s="24" t="s">
        <v>356</v>
      </c>
      <c r="P14" s="23">
        <v>7</v>
      </c>
      <c r="Q14" s="23" t="s">
        <v>140</v>
      </c>
      <c r="R14" s="30" t="s">
        <v>390</v>
      </c>
    </row>
    <row r="15" spans="1:18" ht="45">
      <c r="A15" s="24" t="s">
        <v>391</v>
      </c>
      <c r="B15" s="24" t="s">
        <v>392</v>
      </c>
      <c r="C15" s="23">
        <v>98580561</v>
      </c>
      <c r="D15" s="24" t="s">
        <v>355</v>
      </c>
      <c r="E15" s="24" t="s">
        <v>74</v>
      </c>
      <c r="F15" s="24" t="s">
        <v>393</v>
      </c>
      <c r="G15" s="65">
        <v>43117</v>
      </c>
      <c r="H15" s="26">
        <v>43297</v>
      </c>
      <c r="I15" s="27">
        <v>23437260</v>
      </c>
      <c r="J15" s="23"/>
      <c r="K15" s="23"/>
      <c r="L15" s="27">
        <v>23437260</v>
      </c>
      <c r="M15" s="28">
        <v>0</v>
      </c>
      <c r="N15" s="67">
        <v>1</v>
      </c>
      <c r="O15" s="24" t="s">
        <v>356</v>
      </c>
      <c r="P15" s="23">
        <v>7</v>
      </c>
      <c r="Q15" s="23"/>
      <c r="R15" s="30" t="s">
        <v>394</v>
      </c>
    </row>
    <row r="16" spans="1:18" ht="33.75">
      <c r="A16" s="24" t="s">
        <v>395</v>
      </c>
      <c r="B16" s="24" t="s">
        <v>396</v>
      </c>
      <c r="C16" s="23">
        <v>1028014029</v>
      </c>
      <c r="D16" s="24" t="s">
        <v>355</v>
      </c>
      <c r="E16" s="24" t="s">
        <v>74</v>
      </c>
      <c r="F16" s="24" t="s">
        <v>169</v>
      </c>
      <c r="G16" s="65">
        <v>43117</v>
      </c>
      <c r="H16" s="26">
        <v>43448</v>
      </c>
      <c r="I16" s="27">
        <v>25624738</v>
      </c>
      <c r="J16" s="23"/>
      <c r="K16" s="23"/>
      <c r="L16" s="28">
        <v>25624730</v>
      </c>
      <c r="M16" s="28">
        <v>8</v>
      </c>
      <c r="N16" s="67">
        <v>1</v>
      </c>
      <c r="O16" s="24" t="s">
        <v>356</v>
      </c>
      <c r="P16" s="23">
        <v>12</v>
      </c>
      <c r="Q16" s="23"/>
      <c r="R16" s="30" t="s">
        <v>397</v>
      </c>
    </row>
    <row r="17" spans="1:18" ht="45">
      <c r="A17" s="24" t="s">
        <v>398</v>
      </c>
      <c r="B17" s="24" t="s">
        <v>106</v>
      </c>
      <c r="C17" s="23">
        <v>1152688638</v>
      </c>
      <c r="D17" s="24" t="s">
        <v>355</v>
      </c>
      <c r="E17" s="24" t="s">
        <v>74</v>
      </c>
      <c r="F17" s="24" t="s">
        <v>399</v>
      </c>
      <c r="G17" s="65">
        <v>43117</v>
      </c>
      <c r="H17" s="26">
        <v>43297</v>
      </c>
      <c r="I17" s="27">
        <v>24693099</v>
      </c>
      <c r="J17" s="23"/>
      <c r="K17" s="23"/>
      <c r="L17" s="28">
        <v>23437260</v>
      </c>
      <c r="M17" s="28">
        <v>1255839</v>
      </c>
      <c r="N17" s="67">
        <v>0.94910000000000005</v>
      </c>
      <c r="O17" s="24" t="s">
        <v>356</v>
      </c>
      <c r="P17" s="23">
        <v>7</v>
      </c>
      <c r="Q17" s="23" t="s">
        <v>140</v>
      </c>
      <c r="R17" s="30" t="s">
        <v>400</v>
      </c>
    </row>
    <row r="18" spans="1:18" ht="33.75">
      <c r="A18" s="24" t="s">
        <v>401</v>
      </c>
      <c r="B18" s="24" t="s">
        <v>124</v>
      </c>
      <c r="C18" s="23">
        <v>71754073</v>
      </c>
      <c r="D18" s="24" t="s">
        <v>355</v>
      </c>
      <c r="E18" s="24" t="s">
        <v>74</v>
      </c>
      <c r="F18" s="24" t="s">
        <v>125</v>
      </c>
      <c r="G18" s="65">
        <v>43117</v>
      </c>
      <c r="H18" s="26">
        <v>43297</v>
      </c>
      <c r="I18" s="27">
        <v>26572260</v>
      </c>
      <c r="J18" s="23"/>
      <c r="K18" s="23"/>
      <c r="L18" s="28">
        <v>23437260</v>
      </c>
      <c r="M18" s="28">
        <v>3135000</v>
      </c>
      <c r="N18" s="67">
        <v>88</v>
      </c>
      <c r="O18" s="24" t="s">
        <v>356</v>
      </c>
      <c r="P18" s="23">
        <v>7</v>
      </c>
      <c r="Q18" s="23" t="s">
        <v>140</v>
      </c>
      <c r="R18" s="30" t="s">
        <v>402</v>
      </c>
    </row>
    <row r="19" spans="1:18" ht="56.25">
      <c r="A19" s="24" t="s">
        <v>403</v>
      </c>
      <c r="B19" s="24" t="s">
        <v>275</v>
      </c>
      <c r="C19" s="23">
        <v>9727565</v>
      </c>
      <c r="D19" s="24" t="s">
        <v>355</v>
      </c>
      <c r="E19" s="24" t="s">
        <v>74</v>
      </c>
      <c r="F19" s="24" t="s">
        <v>404</v>
      </c>
      <c r="G19" s="65">
        <v>43117</v>
      </c>
      <c r="H19" s="26">
        <v>43297</v>
      </c>
      <c r="I19" s="27">
        <v>25407085</v>
      </c>
      <c r="J19" s="23"/>
      <c r="K19" s="23"/>
      <c r="L19" s="28">
        <v>23929760</v>
      </c>
      <c r="M19" s="28">
        <v>1477325</v>
      </c>
      <c r="N19" s="67">
        <v>0.94</v>
      </c>
      <c r="O19" s="24" t="s">
        <v>356</v>
      </c>
      <c r="P19" s="23">
        <v>7</v>
      </c>
      <c r="Q19" s="23" t="s">
        <v>140</v>
      </c>
      <c r="R19" s="30" t="s">
        <v>405</v>
      </c>
    </row>
    <row r="20" spans="1:18" ht="45">
      <c r="A20" s="24" t="s">
        <v>406</v>
      </c>
      <c r="B20" s="24" t="s">
        <v>150</v>
      </c>
      <c r="C20" s="23">
        <v>98660620</v>
      </c>
      <c r="D20" s="24" t="s">
        <v>355</v>
      </c>
      <c r="E20" s="24" t="s">
        <v>74</v>
      </c>
      <c r="F20" s="24" t="s">
        <v>407</v>
      </c>
      <c r="G20" s="65">
        <v>43122</v>
      </c>
      <c r="H20" s="26">
        <v>43281</v>
      </c>
      <c r="I20" s="27">
        <v>23271523</v>
      </c>
      <c r="J20" s="23"/>
      <c r="K20" s="23"/>
      <c r="L20" s="28">
        <f>20702913+1064430</f>
        <v>21767343</v>
      </c>
      <c r="M20" s="28">
        <v>1504180</v>
      </c>
      <c r="N20" s="67">
        <v>0.93530000000000002</v>
      </c>
      <c r="O20" s="24" t="s">
        <v>356</v>
      </c>
      <c r="P20" s="23">
        <v>6</v>
      </c>
      <c r="Q20" s="23" t="s">
        <v>140</v>
      </c>
      <c r="R20" s="30" t="s">
        <v>408</v>
      </c>
    </row>
    <row r="21" spans="1:18" ht="45">
      <c r="A21" s="24" t="s">
        <v>409</v>
      </c>
      <c r="B21" s="24" t="s">
        <v>335</v>
      </c>
      <c r="C21" s="23">
        <v>26367184</v>
      </c>
      <c r="D21" s="24" t="s">
        <v>355</v>
      </c>
      <c r="E21" s="24" t="s">
        <v>74</v>
      </c>
      <c r="F21" s="24" t="s">
        <v>410</v>
      </c>
      <c r="G21" s="65">
        <v>43122</v>
      </c>
      <c r="H21" s="26">
        <v>43303</v>
      </c>
      <c r="I21" s="27">
        <v>25527260</v>
      </c>
      <c r="J21" s="23"/>
      <c r="K21" s="23"/>
      <c r="L21" s="28">
        <f>23437260+144500</f>
        <v>23581760</v>
      </c>
      <c r="M21" s="28">
        <f>+I21-L21</f>
        <v>1945500</v>
      </c>
      <c r="N21" s="67">
        <v>0.92369999999999997</v>
      </c>
      <c r="O21" s="24" t="s">
        <v>356</v>
      </c>
      <c r="P21" s="23">
        <v>7</v>
      </c>
      <c r="Q21" s="23" t="s">
        <v>140</v>
      </c>
      <c r="R21" s="30" t="s">
        <v>411</v>
      </c>
    </row>
    <row r="22" spans="1:18" ht="33.75">
      <c r="A22" s="24" t="s">
        <v>412</v>
      </c>
      <c r="B22" s="24" t="s">
        <v>413</v>
      </c>
      <c r="C22" s="23">
        <v>17659944</v>
      </c>
      <c r="D22" s="24" t="s">
        <v>355</v>
      </c>
      <c r="E22" s="24" t="s">
        <v>74</v>
      </c>
      <c r="F22" s="24" t="s">
        <v>414</v>
      </c>
      <c r="G22" s="65">
        <v>43122</v>
      </c>
      <c r="H22" s="26">
        <v>43303</v>
      </c>
      <c r="I22" s="27">
        <v>27076995</v>
      </c>
      <c r="J22" s="23"/>
      <c r="K22" s="23"/>
      <c r="L22" s="28">
        <f>23437260+3434290</f>
        <v>26871550</v>
      </c>
      <c r="M22" s="28">
        <v>205445</v>
      </c>
      <c r="N22" s="67">
        <v>0.99239999999999995</v>
      </c>
      <c r="O22" s="24" t="s">
        <v>356</v>
      </c>
      <c r="P22" s="23">
        <v>6</v>
      </c>
      <c r="Q22" s="23" t="s">
        <v>140</v>
      </c>
      <c r="R22" s="30" t="s">
        <v>415</v>
      </c>
    </row>
    <row r="23" spans="1:18" ht="56.25">
      <c r="A23" s="24" t="s">
        <v>416</v>
      </c>
      <c r="B23" s="24" t="s">
        <v>94</v>
      </c>
      <c r="C23" s="23">
        <v>1152186907</v>
      </c>
      <c r="D23" s="24" t="s">
        <v>355</v>
      </c>
      <c r="E23" s="24" t="s">
        <v>74</v>
      </c>
      <c r="F23" s="24" t="s">
        <v>417</v>
      </c>
      <c r="G23" s="65">
        <v>43122</v>
      </c>
      <c r="H23" s="26">
        <v>43281</v>
      </c>
      <c r="I23" s="27">
        <v>24296135</v>
      </c>
      <c r="J23" s="23"/>
      <c r="K23" s="23"/>
      <c r="L23" s="27">
        <v>24296135</v>
      </c>
      <c r="M23" s="28">
        <v>0</v>
      </c>
      <c r="N23" s="67">
        <v>1</v>
      </c>
      <c r="O23" s="24" t="s">
        <v>356</v>
      </c>
      <c r="P23" s="23">
        <v>6</v>
      </c>
      <c r="Q23" s="23"/>
      <c r="R23" s="30" t="s">
        <v>418</v>
      </c>
    </row>
    <row r="24" spans="1:18" ht="33.75">
      <c r="A24" s="24" t="s">
        <v>419</v>
      </c>
      <c r="B24" s="24" t="s">
        <v>420</v>
      </c>
      <c r="C24" s="23">
        <v>1128265194</v>
      </c>
      <c r="D24" s="24" t="s">
        <v>355</v>
      </c>
      <c r="E24" s="24" t="s">
        <v>74</v>
      </c>
      <c r="F24" s="24" t="s">
        <v>421</v>
      </c>
      <c r="G24" s="65">
        <v>43122</v>
      </c>
      <c r="H24" s="26">
        <v>43303</v>
      </c>
      <c r="I24" s="27">
        <v>14062356</v>
      </c>
      <c r="J24" s="23"/>
      <c r="K24" s="23"/>
      <c r="L24" s="27">
        <v>14062356</v>
      </c>
      <c r="M24" s="28">
        <v>0</v>
      </c>
      <c r="N24" s="67">
        <v>1</v>
      </c>
      <c r="O24" s="24" t="s">
        <v>356</v>
      </c>
      <c r="P24" s="23">
        <v>6</v>
      </c>
      <c r="Q24" s="23"/>
      <c r="R24" s="30" t="s">
        <v>422</v>
      </c>
    </row>
    <row r="25" spans="1:18" ht="45">
      <c r="A25" s="24" t="s">
        <v>423</v>
      </c>
      <c r="B25" s="24" t="s">
        <v>424</v>
      </c>
      <c r="C25" s="23">
        <v>1018347427</v>
      </c>
      <c r="D25" s="24" t="s">
        <v>355</v>
      </c>
      <c r="E25" s="24" t="s">
        <v>74</v>
      </c>
      <c r="F25" s="24" t="s">
        <v>425</v>
      </c>
      <c r="G25" s="65">
        <v>43124</v>
      </c>
      <c r="H25" s="26">
        <v>43281</v>
      </c>
      <c r="I25" s="27">
        <v>10848665</v>
      </c>
      <c r="J25" s="23"/>
      <c r="K25" s="23"/>
      <c r="L25" s="28">
        <f>8177007+1335800</f>
        <v>9512807</v>
      </c>
      <c r="M25" s="28">
        <v>1335858</v>
      </c>
      <c r="N25" s="67">
        <v>0.87680000000000002</v>
      </c>
      <c r="O25" s="24" t="s">
        <v>356</v>
      </c>
      <c r="P25" s="23">
        <v>5</v>
      </c>
      <c r="Q25" s="23" t="s">
        <v>140</v>
      </c>
      <c r="R25" s="30" t="s">
        <v>426</v>
      </c>
    </row>
    <row r="26" spans="1:18" ht="33.75">
      <c r="A26" s="24" t="s">
        <v>427</v>
      </c>
      <c r="B26" s="24" t="s">
        <v>160</v>
      </c>
      <c r="C26" s="23">
        <v>1076381426</v>
      </c>
      <c r="D26" s="24" t="s">
        <v>355</v>
      </c>
      <c r="E26" s="24" t="s">
        <v>74</v>
      </c>
      <c r="F26" s="24" t="s">
        <v>428</v>
      </c>
      <c r="G26" s="65">
        <v>43124</v>
      </c>
      <c r="H26" s="26">
        <v>43304</v>
      </c>
      <c r="I26" s="27">
        <v>15629856</v>
      </c>
      <c r="J26" s="23"/>
      <c r="K26" s="23"/>
      <c r="L26" s="28">
        <v>14062344</v>
      </c>
      <c r="M26" s="28">
        <f>12+1567500</f>
        <v>1567512</v>
      </c>
      <c r="N26" s="67">
        <v>0.89970000000000006</v>
      </c>
      <c r="O26" s="24" t="s">
        <v>356</v>
      </c>
      <c r="P26" s="23">
        <v>6</v>
      </c>
      <c r="Q26" s="23" t="s">
        <v>140</v>
      </c>
      <c r="R26" s="30" t="s">
        <v>429</v>
      </c>
    </row>
    <row r="27" spans="1:18" ht="33.75">
      <c r="A27" s="24" t="s">
        <v>430</v>
      </c>
      <c r="B27" s="24" t="s">
        <v>132</v>
      </c>
      <c r="C27" s="23">
        <v>1128422725</v>
      </c>
      <c r="D27" s="24" t="s">
        <v>355</v>
      </c>
      <c r="E27" s="24" t="s">
        <v>74</v>
      </c>
      <c r="F27" s="24" t="s">
        <v>129</v>
      </c>
      <c r="G27" s="65">
        <v>43124</v>
      </c>
      <c r="H27" s="26">
        <v>43304</v>
      </c>
      <c r="I27" s="27">
        <v>15629856</v>
      </c>
      <c r="J27" s="23"/>
      <c r="K27" s="23"/>
      <c r="L27" s="28">
        <v>14654150</v>
      </c>
      <c r="M27" s="28">
        <v>975706</v>
      </c>
      <c r="N27" s="67">
        <v>0.9375</v>
      </c>
      <c r="O27" s="24" t="s">
        <v>356</v>
      </c>
      <c r="P27" s="23">
        <v>7</v>
      </c>
      <c r="Q27" s="23" t="s">
        <v>140</v>
      </c>
      <c r="R27" s="30" t="s">
        <v>431</v>
      </c>
    </row>
    <row r="28" spans="1:18" ht="45">
      <c r="A28" s="24" t="s">
        <v>432</v>
      </c>
      <c r="B28" s="24" t="s">
        <v>433</v>
      </c>
      <c r="C28" s="23">
        <v>1041610910</v>
      </c>
      <c r="D28" s="24" t="s">
        <v>355</v>
      </c>
      <c r="E28" s="24" t="s">
        <v>74</v>
      </c>
      <c r="F28" s="24" t="s">
        <v>434</v>
      </c>
      <c r="G28" s="65">
        <v>43124</v>
      </c>
      <c r="H28" s="26">
        <v>43305</v>
      </c>
      <c r="I28" s="27">
        <v>14062356</v>
      </c>
      <c r="J28" s="23"/>
      <c r="K28" s="23"/>
      <c r="L28" s="27">
        <v>14062356</v>
      </c>
      <c r="M28" s="28">
        <v>0</v>
      </c>
      <c r="N28" s="67">
        <v>1</v>
      </c>
      <c r="O28" s="24" t="s">
        <v>356</v>
      </c>
      <c r="P28" s="23">
        <v>6</v>
      </c>
      <c r="Q28" s="23"/>
      <c r="R28" s="30" t="s">
        <v>435</v>
      </c>
    </row>
    <row r="29" spans="1:18" ht="33.75">
      <c r="A29" s="24" t="s">
        <v>436</v>
      </c>
      <c r="B29" s="24" t="s">
        <v>154</v>
      </c>
      <c r="C29" s="23">
        <v>1146435265</v>
      </c>
      <c r="D29" s="24" t="s">
        <v>355</v>
      </c>
      <c r="E29" s="24" t="s">
        <v>74</v>
      </c>
      <c r="F29" s="24" t="s">
        <v>129</v>
      </c>
      <c r="G29" s="65">
        <v>43124</v>
      </c>
      <c r="H29" s="26">
        <v>43281</v>
      </c>
      <c r="I29" s="27">
        <v>14989248</v>
      </c>
      <c r="J29" s="23"/>
      <c r="K29" s="23"/>
      <c r="L29" s="28">
        <v>14826093</v>
      </c>
      <c r="M29" s="28">
        <f>6900+156255</f>
        <v>163155</v>
      </c>
      <c r="N29" s="67">
        <v>0.98909999999999998</v>
      </c>
      <c r="O29" s="24" t="s">
        <v>356</v>
      </c>
      <c r="P29" s="23">
        <v>5</v>
      </c>
      <c r="Q29" s="23" t="s">
        <v>140</v>
      </c>
      <c r="R29" s="30" t="s">
        <v>437</v>
      </c>
    </row>
    <row r="30" spans="1:18" ht="33.75">
      <c r="A30" s="24" t="s">
        <v>438</v>
      </c>
      <c r="B30" s="24" t="s">
        <v>139</v>
      </c>
      <c r="C30" s="23">
        <v>10022034984</v>
      </c>
      <c r="D30" s="24" t="s">
        <v>355</v>
      </c>
      <c r="E30" s="24" t="s">
        <v>74</v>
      </c>
      <c r="F30" s="24" t="s">
        <v>439</v>
      </c>
      <c r="G30" s="65">
        <v>43124</v>
      </c>
      <c r="H30" s="26">
        <v>43304</v>
      </c>
      <c r="I30" s="27">
        <v>15628856</v>
      </c>
      <c r="J30" s="23"/>
      <c r="K30" s="23"/>
      <c r="L30" s="28">
        <v>14454656</v>
      </c>
      <c r="M30" s="28">
        <v>1174200</v>
      </c>
      <c r="N30" s="67">
        <v>0.92479999999999996</v>
      </c>
      <c r="O30" s="24" t="s">
        <v>356</v>
      </c>
      <c r="P30" s="23">
        <v>6</v>
      </c>
      <c r="Q30" s="23" t="s">
        <v>140</v>
      </c>
      <c r="R30" s="30" t="s">
        <v>440</v>
      </c>
    </row>
    <row r="31" spans="1:18" ht="56.25">
      <c r="A31" s="24" t="s">
        <v>441</v>
      </c>
      <c r="B31" s="24" t="s">
        <v>442</v>
      </c>
      <c r="C31" s="23" t="s">
        <v>443</v>
      </c>
      <c r="D31" s="24" t="s">
        <v>355</v>
      </c>
      <c r="E31" s="24" t="s">
        <v>74</v>
      </c>
      <c r="F31" s="24" t="s">
        <v>444</v>
      </c>
      <c r="G31" s="65">
        <v>43126</v>
      </c>
      <c r="H31" s="26">
        <v>43216</v>
      </c>
      <c r="I31" s="27">
        <v>10710000</v>
      </c>
      <c r="J31" s="23"/>
      <c r="K31" s="23"/>
      <c r="L31" s="27">
        <v>10710000</v>
      </c>
      <c r="M31" s="28">
        <v>0</v>
      </c>
      <c r="N31" s="67">
        <v>1</v>
      </c>
      <c r="O31" s="24" t="s">
        <v>356</v>
      </c>
      <c r="P31" s="23">
        <v>1</v>
      </c>
      <c r="Q31" s="23"/>
      <c r="R31" s="30" t="s">
        <v>445</v>
      </c>
    </row>
    <row r="32" spans="1:18" ht="78.75">
      <c r="A32" s="24" t="s">
        <v>446</v>
      </c>
      <c r="B32" s="24" t="s">
        <v>293</v>
      </c>
      <c r="C32" s="23">
        <v>1037589709</v>
      </c>
      <c r="D32" s="24" t="s">
        <v>355</v>
      </c>
      <c r="E32" s="24" t="s">
        <v>74</v>
      </c>
      <c r="F32" s="24" t="s">
        <v>447</v>
      </c>
      <c r="G32" s="65">
        <v>43125</v>
      </c>
      <c r="H32" s="26">
        <v>43448</v>
      </c>
      <c r="I32" s="27">
        <v>16666496</v>
      </c>
      <c r="J32" s="23"/>
      <c r="K32" s="23"/>
      <c r="L32" s="27">
        <v>16666496</v>
      </c>
      <c r="M32" s="28">
        <v>0</v>
      </c>
      <c r="N32" s="67">
        <v>1</v>
      </c>
      <c r="O32" s="24" t="s">
        <v>356</v>
      </c>
      <c r="P32" s="23">
        <v>11</v>
      </c>
      <c r="Q32" s="23"/>
      <c r="R32" s="30" t="s">
        <v>448</v>
      </c>
    </row>
    <row r="33" spans="1:18" ht="78.75">
      <c r="A33" s="24" t="s">
        <v>449</v>
      </c>
      <c r="B33" s="24" t="s">
        <v>264</v>
      </c>
      <c r="C33" s="23">
        <v>43483572</v>
      </c>
      <c r="D33" s="24" t="s">
        <v>355</v>
      </c>
      <c r="E33" s="24" t="s">
        <v>74</v>
      </c>
      <c r="F33" s="24" t="s">
        <v>450</v>
      </c>
      <c r="G33" s="65">
        <v>43125</v>
      </c>
      <c r="H33" s="26">
        <v>43448</v>
      </c>
      <c r="I33" s="27">
        <v>49999488</v>
      </c>
      <c r="J33" s="23"/>
      <c r="K33" s="23"/>
      <c r="L33" s="27">
        <v>49999488</v>
      </c>
      <c r="M33" s="28">
        <v>0</v>
      </c>
      <c r="N33" s="67">
        <v>1</v>
      </c>
      <c r="O33" s="24" t="s">
        <v>356</v>
      </c>
      <c r="P33" s="23">
        <v>11</v>
      </c>
      <c r="Q33" s="23"/>
      <c r="R33" s="30" t="s">
        <v>451</v>
      </c>
    </row>
    <row r="34" spans="1:18" ht="78.75">
      <c r="A34" s="24" t="s">
        <v>452</v>
      </c>
      <c r="B34" s="24" t="s">
        <v>453</v>
      </c>
      <c r="C34" s="23">
        <v>43097675</v>
      </c>
      <c r="D34" s="24" t="s">
        <v>355</v>
      </c>
      <c r="E34" s="24" t="s">
        <v>74</v>
      </c>
      <c r="F34" s="24" t="s">
        <v>454</v>
      </c>
      <c r="G34" s="65">
        <v>43125</v>
      </c>
      <c r="H34" s="26">
        <v>43448</v>
      </c>
      <c r="I34" s="27">
        <v>49999488</v>
      </c>
      <c r="J34" s="23"/>
      <c r="K34" s="23"/>
      <c r="L34" s="27">
        <v>49999476</v>
      </c>
      <c r="M34" s="28">
        <v>12</v>
      </c>
      <c r="N34" s="67">
        <v>1</v>
      </c>
      <c r="O34" s="24" t="s">
        <v>356</v>
      </c>
      <c r="P34" s="23">
        <v>11</v>
      </c>
      <c r="Q34" s="23"/>
      <c r="R34" s="30" t="s">
        <v>455</v>
      </c>
    </row>
    <row r="35" spans="1:18" ht="78.75">
      <c r="A35" s="24" t="s">
        <v>456</v>
      </c>
      <c r="B35" s="24" t="s">
        <v>457</v>
      </c>
      <c r="C35" s="23">
        <v>98635626</v>
      </c>
      <c r="D35" s="24" t="s">
        <v>355</v>
      </c>
      <c r="E35" s="24" t="s">
        <v>74</v>
      </c>
      <c r="F35" s="24" t="s">
        <v>458</v>
      </c>
      <c r="G35" s="65">
        <v>43126</v>
      </c>
      <c r="H35" s="26">
        <v>43448</v>
      </c>
      <c r="I35" s="27">
        <v>49843290</v>
      </c>
      <c r="J35" s="23"/>
      <c r="K35" s="23"/>
      <c r="L35" s="28">
        <v>49843148</v>
      </c>
      <c r="M35" s="28">
        <v>142</v>
      </c>
      <c r="N35" s="67">
        <v>1</v>
      </c>
      <c r="O35" s="24" t="s">
        <v>356</v>
      </c>
      <c r="P35" s="23">
        <v>11</v>
      </c>
      <c r="Q35" s="23"/>
      <c r="R35" s="30" t="s">
        <v>459</v>
      </c>
    </row>
    <row r="36" spans="1:18" ht="45">
      <c r="A36" s="24" t="s">
        <v>460</v>
      </c>
      <c r="B36" s="24" t="s">
        <v>461</v>
      </c>
      <c r="C36" s="23" t="s">
        <v>462</v>
      </c>
      <c r="D36" s="24" t="s">
        <v>355</v>
      </c>
      <c r="E36" s="24" t="s">
        <v>221</v>
      </c>
      <c r="F36" s="24" t="s">
        <v>463</v>
      </c>
      <c r="G36" s="65">
        <v>43166</v>
      </c>
      <c r="H36" s="26">
        <v>43531</v>
      </c>
      <c r="I36" s="27">
        <v>62321797</v>
      </c>
      <c r="J36" s="23"/>
      <c r="K36" s="23"/>
      <c r="L36" s="28">
        <v>62321648</v>
      </c>
      <c r="M36" s="28">
        <f>+I36-L36</f>
        <v>149</v>
      </c>
      <c r="N36" s="67">
        <v>1</v>
      </c>
      <c r="O36" s="24" t="s">
        <v>356</v>
      </c>
      <c r="P36" s="23">
        <v>2</v>
      </c>
      <c r="Q36" s="23"/>
      <c r="R36" s="30" t="s">
        <v>464</v>
      </c>
    </row>
    <row r="37" spans="1:18" ht="22.5">
      <c r="A37" s="24" t="s">
        <v>465</v>
      </c>
      <c r="B37" s="24" t="s">
        <v>466</v>
      </c>
      <c r="C37" s="23" t="s">
        <v>467</v>
      </c>
      <c r="D37" s="24" t="s">
        <v>355</v>
      </c>
      <c r="E37" s="24" t="s">
        <v>221</v>
      </c>
      <c r="F37" s="24" t="s">
        <v>468</v>
      </c>
      <c r="G37" s="65">
        <v>43171</v>
      </c>
      <c r="H37" s="23" t="s">
        <v>185</v>
      </c>
      <c r="I37" s="27">
        <v>100501360</v>
      </c>
      <c r="J37" s="23"/>
      <c r="K37" s="23"/>
      <c r="L37" s="28">
        <v>50367925</v>
      </c>
      <c r="M37" s="28">
        <v>50133435</v>
      </c>
      <c r="N37" s="67">
        <v>0.50109999999999999</v>
      </c>
      <c r="O37" s="24" t="s">
        <v>356</v>
      </c>
      <c r="P37" s="23">
        <v>9</v>
      </c>
      <c r="Q37" s="23"/>
      <c r="R37" s="30" t="s">
        <v>469</v>
      </c>
    </row>
    <row r="38" spans="1:18" ht="22.5">
      <c r="A38" s="24" t="s">
        <v>470</v>
      </c>
      <c r="B38" s="24" t="s">
        <v>471</v>
      </c>
      <c r="C38" s="23" t="s">
        <v>472</v>
      </c>
      <c r="D38" s="24" t="s">
        <v>253</v>
      </c>
      <c r="E38" s="24" t="s">
        <v>473</v>
      </c>
      <c r="F38" s="24" t="s">
        <v>474</v>
      </c>
      <c r="G38" s="65">
        <v>43193</v>
      </c>
      <c r="H38" s="26">
        <v>43223</v>
      </c>
      <c r="I38" s="27">
        <v>12078000</v>
      </c>
      <c r="J38" s="23"/>
      <c r="K38" s="23"/>
      <c r="L38" s="27">
        <v>12078000</v>
      </c>
      <c r="M38" s="28">
        <v>0</v>
      </c>
      <c r="N38" s="67">
        <v>1</v>
      </c>
      <c r="O38" s="24" t="s">
        <v>356</v>
      </c>
      <c r="P38" s="23">
        <v>1</v>
      </c>
      <c r="Q38" s="23"/>
      <c r="R38" s="30" t="s">
        <v>475</v>
      </c>
    </row>
    <row r="39" spans="1:18" ht="45">
      <c r="A39" s="24" t="s">
        <v>476</v>
      </c>
      <c r="B39" s="24" t="s">
        <v>477</v>
      </c>
      <c r="C39" s="23" t="s">
        <v>478</v>
      </c>
      <c r="D39" s="24" t="s">
        <v>355</v>
      </c>
      <c r="E39" s="24" t="s">
        <v>221</v>
      </c>
      <c r="F39" s="24" t="s">
        <v>479</v>
      </c>
      <c r="G39" s="65">
        <v>43196</v>
      </c>
      <c r="H39" s="26">
        <v>43448</v>
      </c>
      <c r="I39" s="27">
        <v>186342409</v>
      </c>
      <c r="J39" s="26">
        <v>43397</v>
      </c>
      <c r="K39" s="28">
        <v>12179453</v>
      </c>
      <c r="L39" s="28">
        <v>142679910</v>
      </c>
      <c r="M39" s="28">
        <v>55841952</v>
      </c>
      <c r="N39" s="67">
        <v>0.72</v>
      </c>
      <c r="O39" s="24" t="s">
        <v>356</v>
      </c>
      <c r="P39" s="23">
        <v>9</v>
      </c>
      <c r="Q39" s="23"/>
      <c r="R39" s="30" t="s">
        <v>480</v>
      </c>
    </row>
    <row r="40" spans="1:18" ht="33.75">
      <c r="A40" s="24" t="s">
        <v>481</v>
      </c>
      <c r="B40" s="24" t="s">
        <v>482</v>
      </c>
      <c r="C40" s="23" t="s">
        <v>483</v>
      </c>
      <c r="D40" s="24" t="s">
        <v>253</v>
      </c>
      <c r="E40" s="24" t="s">
        <v>473</v>
      </c>
      <c r="F40" s="24" t="s">
        <v>254</v>
      </c>
      <c r="G40" s="65">
        <v>43208</v>
      </c>
      <c r="H40" s="26">
        <v>43438</v>
      </c>
      <c r="I40" s="27">
        <v>13523000</v>
      </c>
      <c r="J40" s="26">
        <v>43412</v>
      </c>
      <c r="K40" s="27">
        <v>6000000</v>
      </c>
      <c r="L40" s="28">
        <v>19505886</v>
      </c>
      <c r="M40" s="28">
        <v>17114</v>
      </c>
      <c r="N40" s="67">
        <v>1</v>
      </c>
      <c r="O40" s="24" t="s">
        <v>356</v>
      </c>
      <c r="P40" s="23">
        <v>8</v>
      </c>
      <c r="Q40" s="23"/>
      <c r="R40" s="30" t="s">
        <v>484</v>
      </c>
    </row>
    <row r="41" spans="1:18" ht="45">
      <c r="A41" s="24" t="s">
        <v>485</v>
      </c>
      <c r="B41" s="24" t="s">
        <v>330</v>
      </c>
      <c r="C41" s="23" t="s">
        <v>331</v>
      </c>
      <c r="D41" s="24" t="s">
        <v>253</v>
      </c>
      <c r="E41" s="24" t="s">
        <v>473</v>
      </c>
      <c r="F41" s="24" t="s">
        <v>486</v>
      </c>
      <c r="G41" s="65">
        <v>43220</v>
      </c>
      <c r="H41" s="26">
        <v>43448</v>
      </c>
      <c r="I41" s="27">
        <v>6603965</v>
      </c>
      <c r="J41" s="23"/>
      <c r="K41" s="23"/>
      <c r="L41" s="27">
        <v>6603965</v>
      </c>
      <c r="M41" s="28">
        <v>0</v>
      </c>
      <c r="N41" s="67">
        <v>1</v>
      </c>
      <c r="O41" s="24" t="s">
        <v>356</v>
      </c>
      <c r="P41" s="23">
        <v>5</v>
      </c>
      <c r="Q41" s="23"/>
      <c r="R41" s="30" t="s">
        <v>487</v>
      </c>
    </row>
    <row r="42" spans="1:18" ht="33.75">
      <c r="A42" s="24" t="s">
        <v>488</v>
      </c>
      <c r="B42" s="24" t="s">
        <v>241</v>
      </c>
      <c r="C42" s="23" t="s">
        <v>242</v>
      </c>
      <c r="D42" s="24" t="s">
        <v>355</v>
      </c>
      <c r="E42" s="24" t="s">
        <v>74</v>
      </c>
      <c r="F42" s="24" t="s">
        <v>489</v>
      </c>
      <c r="G42" s="65">
        <v>43282</v>
      </c>
      <c r="H42" s="26">
        <v>43465</v>
      </c>
      <c r="I42" s="27">
        <v>25265031</v>
      </c>
      <c r="J42" s="23"/>
      <c r="K42" s="23"/>
      <c r="L42" s="27">
        <v>25265031</v>
      </c>
      <c r="M42" s="28">
        <v>0</v>
      </c>
      <c r="N42" s="67">
        <v>1</v>
      </c>
      <c r="O42" s="24" t="s">
        <v>356</v>
      </c>
      <c r="P42" s="23">
        <v>7</v>
      </c>
      <c r="Q42" s="23"/>
      <c r="R42" s="30" t="s">
        <v>490</v>
      </c>
    </row>
    <row r="43" spans="1:18" ht="33.75">
      <c r="A43" s="24" t="s">
        <v>491</v>
      </c>
      <c r="B43" s="24" t="s">
        <v>120</v>
      </c>
      <c r="C43" s="23">
        <v>900062917</v>
      </c>
      <c r="D43" s="24" t="s">
        <v>355</v>
      </c>
      <c r="E43" s="24" t="s">
        <v>74</v>
      </c>
      <c r="F43" s="24" t="s">
        <v>492</v>
      </c>
      <c r="G43" s="65">
        <v>43284</v>
      </c>
      <c r="H43" s="26">
        <v>43448</v>
      </c>
      <c r="I43" s="27">
        <v>1300000</v>
      </c>
      <c r="J43" s="23"/>
      <c r="K43" s="23"/>
      <c r="L43" s="28">
        <v>589500</v>
      </c>
      <c r="M43" s="28">
        <v>710500</v>
      </c>
      <c r="N43" s="67">
        <v>0.45</v>
      </c>
      <c r="O43" s="24" t="s">
        <v>356</v>
      </c>
      <c r="P43" s="23">
        <v>6</v>
      </c>
      <c r="Q43" s="23"/>
      <c r="R43" s="30" t="s">
        <v>493</v>
      </c>
    </row>
    <row r="44" spans="1:18" ht="33.75">
      <c r="A44" s="24" t="s">
        <v>494</v>
      </c>
      <c r="B44" s="24" t="s">
        <v>154</v>
      </c>
      <c r="C44" s="23">
        <v>1146435265</v>
      </c>
      <c r="D44" s="24" t="s">
        <v>355</v>
      </c>
      <c r="E44" s="24" t="s">
        <v>74</v>
      </c>
      <c r="F44" s="24" t="s">
        <v>129</v>
      </c>
      <c r="G44" s="65">
        <v>43290</v>
      </c>
      <c r="H44" s="26">
        <v>43448</v>
      </c>
      <c r="I44" s="27">
        <v>15187375</v>
      </c>
      <c r="J44" s="23"/>
      <c r="K44" s="23"/>
      <c r="L44" s="28">
        <v>13777525</v>
      </c>
      <c r="M44" s="28">
        <v>1409850</v>
      </c>
      <c r="N44" s="67">
        <v>0.70709999999999995</v>
      </c>
      <c r="O44" s="24" t="s">
        <v>356</v>
      </c>
      <c r="P44" s="23">
        <v>6</v>
      </c>
      <c r="Q44" s="23" t="s">
        <v>140</v>
      </c>
      <c r="R44" s="30" t="s">
        <v>495</v>
      </c>
    </row>
    <row r="45" spans="1:18" ht="56.25">
      <c r="A45" s="24" t="s">
        <v>496</v>
      </c>
      <c r="B45" s="24" t="s">
        <v>339</v>
      </c>
      <c r="C45" s="23">
        <v>1026147961</v>
      </c>
      <c r="D45" s="24" t="s">
        <v>355</v>
      </c>
      <c r="E45" s="24" t="s">
        <v>74</v>
      </c>
      <c r="F45" s="24" t="s">
        <v>497</v>
      </c>
      <c r="G45" s="65">
        <v>43290</v>
      </c>
      <c r="H45" s="26">
        <v>43448</v>
      </c>
      <c r="I45" s="27">
        <v>8124917</v>
      </c>
      <c r="J45" s="23"/>
      <c r="K45" s="23"/>
      <c r="L45" s="27">
        <v>8124917</v>
      </c>
      <c r="M45" s="28">
        <v>0</v>
      </c>
      <c r="N45" s="67">
        <v>1</v>
      </c>
      <c r="O45" s="24" t="s">
        <v>356</v>
      </c>
      <c r="P45" s="23">
        <v>6</v>
      </c>
      <c r="Q45" s="23"/>
      <c r="R45" s="30" t="s">
        <v>498</v>
      </c>
    </row>
    <row r="46" spans="1:18" ht="67.5">
      <c r="A46" s="24" t="s">
        <v>499</v>
      </c>
      <c r="B46" s="24" t="s">
        <v>500</v>
      </c>
      <c r="C46" s="23">
        <v>1035851121</v>
      </c>
      <c r="D46" s="24" t="s">
        <v>355</v>
      </c>
      <c r="E46" s="24" t="s">
        <v>74</v>
      </c>
      <c r="F46" s="24" t="s">
        <v>201</v>
      </c>
      <c r="G46" s="65">
        <v>43290</v>
      </c>
      <c r="H46" s="26">
        <v>43460</v>
      </c>
      <c r="I46" s="27">
        <v>22874776</v>
      </c>
      <c r="J46" s="23"/>
      <c r="K46" s="23"/>
      <c r="L46" s="28">
        <v>21874776</v>
      </c>
      <c r="M46" s="28">
        <v>1000000</v>
      </c>
      <c r="N46" s="67">
        <v>0.96</v>
      </c>
      <c r="O46" s="24" t="s">
        <v>356</v>
      </c>
      <c r="P46" s="23">
        <v>6</v>
      </c>
      <c r="Q46" s="23" t="s">
        <v>140</v>
      </c>
      <c r="R46" s="30" t="s">
        <v>501</v>
      </c>
    </row>
    <row r="47" spans="1:18" ht="56.25">
      <c r="A47" s="41" t="s">
        <v>502</v>
      </c>
      <c r="B47" s="41" t="s">
        <v>503</v>
      </c>
      <c r="C47" s="49" t="s">
        <v>183</v>
      </c>
      <c r="D47" s="41" t="s">
        <v>504</v>
      </c>
      <c r="E47" s="41" t="s">
        <v>185</v>
      </c>
      <c r="F47" s="41" t="s">
        <v>505</v>
      </c>
      <c r="G47" s="68">
        <v>43294</v>
      </c>
      <c r="H47" s="55">
        <v>43449</v>
      </c>
      <c r="I47" s="56">
        <v>1050000000</v>
      </c>
      <c r="J47" s="49"/>
      <c r="K47" s="49"/>
      <c r="L47" s="56">
        <v>1050000000</v>
      </c>
      <c r="M47" s="57">
        <v>0</v>
      </c>
      <c r="N47" s="69">
        <v>1</v>
      </c>
      <c r="O47" s="41" t="s">
        <v>356</v>
      </c>
      <c r="P47" s="49">
        <v>5</v>
      </c>
      <c r="Q47" s="49"/>
      <c r="R47" s="50" t="s">
        <v>233</v>
      </c>
    </row>
    <row r="48" spans="1:18" ht="45">
      <c r="A48" s="24" t="s">
        <v>506</v>
      </c>
      <c r="B48" s="24" t="s">
        <v>175</v>
      </c>
      <c r="C48" s="23">
        <v>1018347427</v>
      </c>
      <c r="D48" s="24" t="s">
        <v>355</v>
      </c>
      <c r="E48" s="24" t="s">
        <v>74</v>
      </c>
      <c r="F48" s="24" t="s">
        <v>425</v>
      </c>
      <c r="G48" s="65">
        <v>43297</v>
      </c>
      <c r="H48" s="26">
        <v>43448</v>
      </c>
      <c r="I48" s="27">
        <v>9760337</v>
      </c>
      <c r="J48" s="23"/>
      <c r="K48" s="23"/>
      <c r="L48" s="28">
        <f>+I48-M48</f>
        <v>8836837</v>
      </c>
      <c r="M48" s="28">
        <v>923500</v>
      </c>
      <c r="N48" s="67">
        <v>0.90529999999999999</v>
      </c>
      <c r="O48" s="24" t="s">
        <v>356</v>
      </c>
      <c r="P48" s="23">
        <v>6</v>
      </c>
      <c r="Q48" s="23" t="s">
        <v>140</v>
      </c>
      <c r="R48" s="30" t="s">
        <v>507</v>
      </c>
    </row>
    <row r="49" spans="1:18" ht="56.25">
      <c r="A49" s="24" t="s">
        <v>508</v>
      </c>
      <c r="B49" s="24" t="s">
        <v>89</v>
      </c>
      <c r="C49" s="23">
        <v>71268588</v>
      </c>
      <c r="D49" s="24" t="s">
        <v>355</v>
      </c>
      <c r="E49" s="24" t="s">
        <v>74</v>
      </c>
      <c r="F49" s="24" t="s">
        <v>509</v>
      </c>
      <c r="G49" s="65">
        <v>43297</v>
      </c>
      <c r="H49" s="26">
        <v>43448</v>
      </c>
      <c r="I49" s="27">
        <v>20600843</v>
      </c>
      <c r="J49" s="23"/>
      <c r="K49" s="23"/>
      <c r="L49" s="28">
        <v>19466843</v>
      </c>
      <c r="M49" s="28">
        <v>1134000</v>
      </c>
      <c r="N49" s="67">
        <v>0.94489999999999996</v>
      </c>
      <c r="O49" s="24" t="s">
        <v>356</v>
      </c>
      <c r="P49" s="23">
        <v>6</v>
      </c>
      <c r="Q49" s="23" t="s">
        <v>140</v>
      </c>
      <c r="R49" s="30" t="s">
        <v>510</v>
      </c>
    </row>
    <row r="50" spans="1:18" ht="33.75">
      <c r="A50" s="24" t="s">
        <v>511</v>
      </c>
      <c r="B50" s="24" t="s">
        <v>512</v>
      </c>
      <c r="C50" s="23" t="s">
        <v>289</v>
      </c>
      <c r="D50" s="24" t="s">
        <v>355</v>
      </c>
      <c r="E50" s="24" t="s">
        <v>74</v>
      </c>
      <c r="F50" s="24" t="s">
        <v>513</v>
      </c>
      <c r="G50" s="65">
        <v>43298</v>
      </c>
      <c r="H50" s="26">
        <v>43465</v>
      </c>
      <c r="I50" s="27">
        <v>13377648</v>
      </c>
      <c r="J50" s="23"/>
      <c r="K50" s="23"/>
      <c r="L50" s="27">
        <v>13377648</v>
      </c>
      <c r="M50" s="28">
        <v>0</v>
      </c>
      <c r="N50" s="67">
        <v>1</v>
      </c>
      <c r="O50" s="24" t="s">
        <v>356</v>
      </c>
      <c r="P50" s="23">
        <v>5</v>
      </c>
      <c r="Q50" s="23"/>
      <c r="R50" s="30" t="s">
        <v>514</v>
      </c>
    </row>
    <row r="51" spans="1:18" ht="33.75">
      <c r="A51" s="24" t="s">
        <v>515</v>
      </c>
      <c r="B51" s="24" t="s">
        <v>516</v>
      </c>
      <c r="C51" s="23" t="s">
        <v>517</v>
      </c>
      <c r="D51" s="24" t="s">
        <v>253</v>
      </c>
      <c r="E51" s="24" t="s">
        <v>326</v>
      </c>
      <c r="F51" s="24" t="s">
        <v>518</v>
      </c>
      <c r="G51" s="65">
        <v>43305</v>
      </c>
      <c r="H51" s="26">
        <v>43367</v>
      </c>
      <c r="I51" s="27">
        <v>41882050</v>
      </c>
      <c r="J51" s="23"/>
      <c r="K51" s="23"/>
      <c r="L51" s="28">
        <v>36118225</v>
      </c>
      <c r="M51" s="28">
        <v>5763825</v>
      </c>
      <c r="N51" s="67">
        <v>0.98250000000000004</v>
      </c>
      <c r="O51" s="24" t="s">
        <v>356</v>
      </c>
      <c r="P51" s="23">
        <v>2</v>
      </c>
      <c r="Q51" s="23"/>
      <c r="R51" s="30" t="s">
        <v>519</v>
      </c>
    </row>
    <row r="52" spans="1:18" ht="56.25">
      <c r="A52" s="24" t="s">
        <v>520</v>
      </c>
      <c r="B52" s="24" t="s">
        <v>94</v>
      </c>
      <c r="C52" s="23">
        <v>1152186907</v>
      </c>
      <c r="D52" s="24" t="s">
        <v>355</v>
      </c>
      <c r="E52" s="24" t="s">
        <v>74</v>
      </c>
      <c r="F52" s="24" t="s">
        <v>521</v>
      </c>
      <c r="G52" s="65">
        <v>43305</v>
      </c>
      <c r="H52" s="26">
        <v>43448</v>
      </c>
      <c r="I52" s="27">
        <v>21359187</v>
      </c>
      <c r="J52" s="23"/>
      <c r="K52" s="23"/>
      <c r="L52" s="28">
        <v>21275187</v>
      </c>
      <c r="M52" s="28">
        <v>84000</v>
      </c>
      <c r="N52" s="67">
        <v>0.996</v>
      </c>
      <c r="O52" s="24" t="s">
        <v>356</v>
      </c>
      <c r="P52" s="23">
        <v>5</v>
      </c>
      <c r="Q52" s="23" t="s">
        <v>140</v>
      </c>
      <c r="R52" s="30" t="s">
        <v>522</v>
      </c>
    </row>
    <row r="53" spans="1:18" ht="33.75">
      <c r="A53" s="24" t="s">
        <v>523</v>
      </c>
      <c r="B53" s="24" t="s">
        <v>124</v>
      </c>
      <c r="C53" s="23">
        <v>71754073</v>
      </c>
      <c r="D53" s="24" t="s">
        <v>355</v>
      </c>
      <c r="E53" s="24" t="s">
        <v>74</v>
      </c>
      <c r="F53" s="24" t="s">
        <v>125</v>
      </c>
      <c r="G53" s="65">
        <v>43305</v>
      </c>
      <c r="H53" s="26">
        <v>43448</v>
      </c>
      <c r="I53" s="27">
        <v>19359187</v>
      </c>
      <c r="J53" s="23"/>
      <c r="K53" s="23"/>
      <c r="L53" s="28">
        <v>18407487</v>
      </c>
      <c r="M53" s="28">
        <v>951700</v>
      </c>
      <c r="N53" s="67">
        <v>0.95079999999999998</v>
      </c>
      <c r="O53" s="24" t="s">
        <v>356</v>
      </c>
      <c r="P53" s="23">
        <v>6</v>
      </c>
      <c r="Q53" s="23" t="s">
        <v>140</v>
      </c>
      <c r="R53" s="30" t="s">
        <v>524</v>
      </c>
    </row>
    <row r="54" spans="1:18" ht="45">
      <c r="A54" s="24" t="s">
        <v>525</v>
      </c>
      <c r="B54" s="24" t="s">
        <v>526</v>
      </c>
      <c r="C54" s="23">
        <v>1152434176</v>
      </c>
      <c r="D54" s="24" t="s">
        <v>355</v>
      </c>
      <c r="E54" s="24" t="s">
        <v>74</v>
      </c>
      <c r="F54" s="24" t="s">
        <v>527</v>
      </c>
      <c r="G54" s="65">
        <v>43305</v>
      </c>
      <c r="H54" s="26">
        <v>43448</v>
      </c>
      <c r="I54" s="27">
        <v>20859187</v>
      </c>
      <c r="J54" s="23"/>
      <c r="K54" s="23"/>
      <c r="L54" s="28">
        <f>+I54-M54</f>
        <v>18640987</v>
      </c>
      <c r="M54" s="28">
        <v>2218200</v>
      </c>
      <c r="N54" s="67">
        <v>0.89359999999999995</v>
      </c>
      <c r="O54" s="24" t="s">
        <v>356</v>
      </c>
      <c r="P54" s="23">
        <v>5</v>
      </c>
      <c r="Q54" s="23" t="s">
        <v>140</v>
      </c>
      <c r="R54" s="30" t="s">
        <v>528</v>
      </c>
    </row>
    <row r="55" spans="1:18" ht="56.25">
      <c r="A55" s="24" t="s">
        <v>529</v>
      </c>
      <c r="B55" s="24" t="s">
        <v>102</v>
      </c>
      <c r="C55" s="23">
        <v>1015277336</v>
      </c>
      <c r="D55" s="24" t="s">
        <v>355</v>
      </c>
      <c r="E55" s="24" t="s">
        <v>74</v>
      </c>
      <c r="F55" s="24" t="s">
        <v>375</v>
      </c>
      <c r="G55" s="65">
        <v>43305</v>
      </c>
      <c r="H55" s="26">
        <v>43448</v>
      </c>
      <c r="I55" s="27">
        <v>7343675</v>
      </c>
      <c r="J55" s="23"/>
      <c r="K55" s="23"/>
      <c r="L55" s="27">
        <v>7343675</v>
      </c>
      <c r="M55" s="28">
        <v>0</v>
      </c>
      <c r="N55" s="67">
        <v>1</v>
      </c>
      <c r="O55" s="24" t="s">
        <v>356</v>
      </c>
      <c r="P55" s="23">
        <v>5</v>
      </c>
      <c r="Q55" s="23"/>
      <c r="R55" s="30" t="s">
        <v>530</v>
      </c>
    </row>
    <row r="56" spans="1:18" ht="56.25">
      <c r="A56" s="24" t="s">
        <v>531</v>
      </c>
      <c r="B56" s="24" t="s">
        <v>532</v>
      </c>
      <c r="C56" s="23">
        <v>71217690</v>
      </c>
      <c r="D56" s="24" t="s">
        <v>355</v>
      </c>
      <c r="E56" s="24" t="s">
        <v>74</v>
      </c>
      <c r="F56" s="24" t="s">
        <v>533</v>
      </c>
      <c r="G56" s="65">
        <v>43305</v>
      </c>
      <c r="H56" s="26">
        <v>43448</v>
      </c>
      <c r="I56" s="27">
        <v>25702862</v>
      </c>
      <c r="J56" s="23"/>
      <c r="K56" s="23"/>
      <c r="L56" s="27">
        <v>25702862</v>
      </c>
      <c r="M56" s="28">
        <v>0</v>
      </c>
      <c r="N56" s="67">
        <v>1</v>
      </c>
      <c r="O56" s="24" t="s">
        <v>356</v>
      </c>
      <c r="P56" s="23">
        <v>5</v>
      </c>
      <c r="Q56" s="23"/>
      <c r="R56" s="30" t="s">
        <v>534</v>
      </c>
    </row>
    <row r="57" spans="1:18" ht="56.25">
      <c r="A57" s="24" t="s">
        <v>535</v>
      </c>
      <c r="B57" s="24" t="s">
        <v>275</v>
      </c>
      <c r="C57" s="23">
        <v>9727565</v>
      </c>
      <c r="D57" s="24" t="s">
        <v>355</v>
      </c>
      <c r="E57" s="24" t="s">
        <v>74</v>
      </c>
      <c r="F57" s="24" t="s">
        <v>276</v>
      </c>
      <c r="G57" s="65">
        <v>43307</v>
      </c>
      <c r="H57" s="26">
        <v>43448</v>
      </c>
      <c r="I57" s="27">
        <v>19598773</v>
      </c>
      <c r="J57" s="23"/>
      <c r="K57" s="23"/>
      <c r="L57" s="28">
        <v>18245973</v>
      </c>
      <c r="M57" s="28">
        <v>1352800</v>
      </c>
      <c r="N57" s="67">
        <v>0.93089999999999995</v>
      </c>
      <c r="O57" s="24" t="s">
        <v>356</v>
      </c>
      <c r="P57" s="23">
        <v>5</v>
      </c>
      <c r="Q57" s="23" t="s">
        <v>140</v>
      </c>
      <c r="R57" s="30" t="s">
        <v>536</v>
      </c>
    </row>
    <row r="58" spans="1:18" ht="45">
      <c r="A58" s="24" t="s">
        <v>537</v>
      </c>
      <c r="B58" s="24" t="s">
        <v>106</v>
      </c>
      <c r="C58" s="23">
        <v>1152688638</v>
      </c>
      <c r="D58" s="24" t="s">
        <v>355</v>
      </c>
      <c r="E58" s="24" t="s">
        <v>74</v>
      </c>
      <c r="F58" s="24" t="s">
        <v>538</v>
      </c>
      <c r="G58" s="65">
        <v>43307</v>
      </c>
      <c r="H58" s="26">
        <v>43448</v>
      </c>
      <c r="I58" s="27">
        <v>18598773</v>
      </c>
      <c r="J58" s="23"/>
      <c r="K58" s="23"/>
      <c r="L58" s="28">
        <v>18098773</v>
      </c>
      <c r="M58" s="28">
        <v>500000</v>
      </c>
      <c r="N58" s="67">
        <v>0.97309999999999997</v>
      </c>
      <c r="O58" s="24" t="s">
        <v>356</v>
      </c>
      <c r="P58" s="23">
        <v>5</v>
      </c>
      <c r="Q58" s="23" t="s">
        <v>140</v>
      </c>
      <c r="R58" s="30" t="s">
        <v>539</v>
      </c>
    </row>
    <row r="59" spans="1:18" ht="45">
      <c r="A59" s="24" t="s">
        <v>540</v>
      </c>
      <c r="B59" s="24" t="s">
        <v>392</v>
      </c>
      <c r="C59" s="23">
        <v>98580561</v>
      </c>
      <c r="D59" s="24" t="s">
        <v>355</v>
      </c>
      <c r="E59" s="24" t="s">
        <v>74</v>
      </c>
      <c r="F59" s="24" t="s">
        <v>541</v>
      </c>
      <c r="G59" s="65">
        <v>43308</v>
      </c>
      <c r="H59" s="26">
        <v>43448</v>
      </c>
      <c r="I59" s="27">
        <v>18098773</v>
      </c>
      <c r="J59" s="23"/>
      <c r="K59" s="23"/>
      <c r="L59" s="28">
        <v>17968566</v>
      </c>
      <c r="M59" s="28">
        <v>130207</v>
      </c>
      <c r="N59" s="67">
        <v>0.99</v>
      </c>
      <c r="O59" s="24" t="s">
        <v>356</v>
      </c>
      <c r="P59" s="23">
        <v>5</v>
      </c>
      <c r="Q59" s="23"/>
      <c r="R59" s="30" t="s">
        <v>542</v>
      </c>
    </row>
    <row r="60" spans="1:18" ht="33.75">
      <c r="A60" s="24" t="s">
        <v>543</v>
      </c>
      <c r="B60" s="24" t="s">
        <v>139</v>
      </c>
      <c r="C60" s="23">
        <v>1022034984</v>
      </c>
      <c r="D60" s="24" t="s">
        <v>355</v>
      </c>
      <c r="E60" s="24" t="s">
        <v>74</v>
      </c>
      <c r="F60" s="24" t="s">
        <v>129</v>
      </c>
      <c r="G60" s="65">
        <v>43313</v>
      </c>
      <c r="H60" s="26">
        <v>43448</v>
      </c>
      <c r="I60" s="27">
        <v>12468643</v>
      </c>
      <c r="J60" s="23"/>
      <c r="K60" s="23"/>
      <c r="L60" s="28">
        <f>+I60-M60</f>
        <v>11114138</v>
      </c>
      <c r="M60" s="28">
        <v>1354505</v>
      </c>
      <c r="N60" s="67">
        <v>0.89136000000000004</v>
      </c>
      <c r="O60" s="24" t="s">
        <v>356</v>
      </c>
      <c r="P60" s="23">
        <v>5</v>
      </c>
      <c r="Q60" s="23" t="s">
        <v>140</v>
      </c>
      <c r="R60" s="30" t="s">
        <v>544</v>
      </c>
    </row>
    <row r="61" spans="1:18" ht="33.75">
      <c r="A61" s="24" t="s">
        <v>545</v>
      </c>
      <c r="B61" s="24" t="s">
        <v>160</v>
      </c>
      <c r="C61" s="23">
        <v>1076381426</v>
      </c>
      <c r="D61" s="24" t="s">
        <v>355</v>
      </c>
      <c r="E61" s="24" t="s">
        <v>74</v>
      </c>
      <c r="F61" s="24" t="s">
        <v>129</v>
      </c>
      <c r="G61" s="65">
        <v>43313</v>
      </c>
      <c r="H61" s="26">
        <v>43448</v>
      </c>
      <c r="I61" s="27">
        <v>12468643</v>
      </c>
      <c r="J61" s="23"/>
      <c r="K61" s="23"/>
      <c r="L61" s="28">
        <v>10721626</v>
      </c>
      <c r="M61" s="28">
        <v>1747017</v>
      </c>
      <c r="N61" s="67">
        <v>0.85980000000000001</v>
      </c>
      <c r="O61" s="24" t="s">
        <v>356</v>
      </c>
      <c r="P61" s="23">
        <v>5</v>
      </c>
      <c r="Q61" s="23" t="s">
        <v>140</v>
      </c>
      <c r="R61" s="30" t="s">
        <v>546</v>
      </c>
    </row>
    <row r="62" spans="1:18" ht="33.75">
      <c r="A62" s="24" t="s">
        <v>547</v>
      </c>
      <c r="B62" s="24" t="s">
        <v>420</v>
      </c>
      <c r="C62" s="23">
        <v>1128265194</v>
      </c>
      <c r="D62" s="24" t="s">
        <v>355</v>
      </c>
      <c r="E62" s="24" t="s">
        <v>74</v>
      </c>
      <c r="F62" s="24" t="s">
        <v>548</v>
      </c>
      <c r="G62" s="65">
        <v>43313</v>
      </c>
      <c r="H62" s="26">
        <v>43448</v>
      </c>
      <c r="I62" s="27">
        <v>10468643</v>
      </c>
      <c r="J62" s="23"/>
      <c r="K62" s="23"/>
      <c r="L62" s="27">
        <v>10468643</v>
      </c>
      <c r="M62" s="28">
        <v>0</v>
      </c>
      <c r="N62" s="67">
        <v>1</v>
      </c>
      <c r="O62" s="24" t="s">
        <v>356</v>
      </c>
      <c r="P62" s="23">
        <v>5</v>
      </c>
      <c r="Q62" s="23"/>
      <c r="R62" s="30" t="s">
        <v>549</v>
      </c>
    </row>
    <row r="63" spans="1:18" ht="33.75">
      <c r="A63" s="24" t="s">
        <v>550</v>
      </c>
      <c r="B63" s="24" t="s">
        <v>132</v>
      </c>
      <c r="C63" s="23">
        <v>1128422275</v>
      </c>
      <c r="D63" s="24" t="s">
        <v>355</v>
      </c>
      <c r="E63" s="24" t="s">
        <v>74</v>
      </c>
      <c r="F63" s="24" t="s">
        <v>129</v>
      </c>
      <c r="G63" s="65">
        <v>43313</v>
      </c>
      <c r="H63" s="26">
        <v>43448</v>
      </c>
      <c r="I63" s="27">
        <v>12468643</v>
      </c>
      <c r="J63" s="23"/>
      <c r="K63" s="23"/>
      <c r="L63" s="28">
        <v>11313143</v>
      </c>
      <c r="M63" s="28">
        <v>1155500</v>
      </c>
      <c r="N63" s="67">
        <v>0.9073</v>
      </c>
      <c r="O63" s="24" t="s">
        <v>356</v>
      </c>
      <c r="P63" s="23">
        <v>5</v>
      </c>
      <c r="Q63" s="23" t="s">
        <v>140</v>
      </c>
      <c r="R63" s="30" t="s">
        <v>551</v>
      </c>
    </row>
    <row r="64" spans="1:18" ht="45">
      <c r="A64" s="24" t="s">
        <v>552</v>
      </c>
      <c r="B64" s="24" t="s">
        <v>335</v>
      </c>
      <c r="C64" s="23">
        <v>26367184</v>
      </c>
      <c r="D64" s="24" t="s">
        <v>355</v>
      </c>
      <c r="E64" s="24" t="s">
        <v>74</v>
      </c>
      <c r="F64" s="24" t="s">
        <v>410</v>
      </c>
      <c r="G64" s="65">
        <v>43326</v>
      </c>
      <c r="H64" s="26">
        <v>43448</v>
      </c>
      <c r="I64" s="27">
        <v>16885254</v>
      </c>
      <c r="J64" s="23"/>
      <c r="K64" s="23"/>
      <c r="L64" s="28">
        <v>15885254</v>
      </c>
      <c r="M64" s="28">
        <v>1000000</v>
      </c>
      <c r="N64" s="67">
        <v>0.94</v>
      </c>
      <c r="O64" s="24" t="s">
        <v>356</v>
      </c>
      <c r="P64" s="23">
        <v>5</v>
      </c>
      <c r="Q64" s="23" t="s">
        <v>140</v>
      </c>
      <c r="R64" s="30" t="s">
        <v>553</v>
      </c>
    </row>
    <row r="65" spans="1:18" ht="22.5">
      <c r="A65" s="24" t="s">
        <v>554</v>
      </c>
      <c r="B65" s="24" t="s">
        <v>555</v>
      </c>
      <c r="C65" s="23" t="s">
        <v>556</v>
      </c>
      <c r="D65" s="24" t="s">
        <v>253</v>
      </c>
      <c r="E65" s="24" t="s">
        <v>473</v>
      </c>
      <c r="F65" s="24" t="s">
        <v>557</v>
      </c>
      <c r="G65" s="65">
        <v>43333</v>
      </c>
      <c r="H65" s="26">
        <v>43400</v>
      </c>
      <c r="I65" s="27">
        <v>3429639</v>
      </c>
      <c r="J65" s="26">
        <v>43382</v>
      </c>
      <c r="K65" s="28">
        <v>748510</v>
      </c>
      <c r="L65" s="28">
        <v>4178149</v>
      </c>
      <c r="M65" s="28">
        <v>0</v>
      </c>
      <c r="N65" s="67">
        <v>1</v>
      </c>
      <c r="O65" s="24" t="s">
        <v>356</v>
      </c>
      <c r="P65" s="23">
        <v>3</v>
      </c>
      <c r="Q65" s="23"/>
      <c r="R65" s="30" t="s">
        <v>558</v>
      </c>
    </row>
    <row r="66" spans="1:18" ht="45">
      <c r="A66" s="24" t="s">
        <v>559</v>
      </c>
      <c r="B66" s="24" t="s">
        <v>560</v>
      </c>
      <c r="C66" s="23">
        <v>71777870</v>
      </c>
      <c r="D66" s="24" t="s">
        <v>355</v>
      </c>
      <c r="E66" s="24" t="s">
        <v>74</v>
      </c>
      <c r="F66" s="24" t="s">
        <v>378</v>
      </c>
      <c r="G66" s="65">
        <v>43346</v>
      </c>
      <c r="H66" s="26">
        <v>43448</v>
      </c>
      <c r="I66" s="27">
        <v>7968668</v>
      </c>
      <c r="J66" s="23"/>
      <c r="K66" s="23"/>
      <c r="L66" s="28">
        <v>7890536</v>
      </c>
      <c r="M66" s="28">
        <v>78132</v>
      </c>
      <c r="N66" s="67">
        <v>0.99009999999999998</v>
      </c>
      <c r="O66" s="24" t="s">
        <v>356</v>
      </c>
      <c r="P66" s="23">
        <v>4</v>
      </c>
      <c r="Q66" s="23"/>
      <c r="R66" s="30" t="s">
        <v>561</v>
      </c>
    </row>
    <row r="67" spans="1:18" ht="45">
      <c r="A67" s="24" t="s">
        <v>562</v>
      </c>
      <c r="B67" s="24" t="s">
        <v>563</v>
      </c>
      <c r="C67" s="23">
        <v>71790327</v>
      </c>
      <c r="D67" s="24" t="s">
        <v>355</v>
      </c>
      <c r="E67" s="24" t="s">
        <v>74</v>
      </c>
      <c r="F67" s="24" t="s">
        <v>564</v>
      </c>
      <c r="G67" s="65">
        <v>43346</v>
      </c>
      <c r="H67" s="26">
        <v>43448</v>
      </c>
      <c r="I67" s="27">
        <v>15624840</v>
      </c>
      <c r="J67" s="23"/>
      <c r="K67" s="23"/>
      <c r="L67" s="27">
        <v>15624840</v>
      </c>
      <c r="M67" s="28">
        <v>0</v>
      </c>
      <c r="N67" s="67">
        <v>1</v>
      </c>
      <c r="O67" s="24" t="s">
        <v>356</v>
      </c>
      <c r="P67" s="23">
        <v>2</v>
      </c>
      <c r="Q67" s="23"/>
      <c r="R67" s="30" t="s">
        <v>565</v>
      </c>
    </row>
    <row r="68" spans="1:18" ht="33.75">
      <c r="A68" s="24" t="s">
        <v>566</v>
      </c>
      <c r="B68" s="24" t="s">
        <v>567</v>
      </c>
      <c r="C68" s="23">
        <v>43148327</v>
      </c>
      <c r="D68" s="24" t="s">
        <v>253</v>
      </c>
      <c r="E68" s="24" t="s">
        <v>473</v>
      </c>
      <c r="F68" s="24" t="s">
        <v>568</v>
      </c>
      <c r="G68" s="65">
        <v>43356</v>
      </c>
      <c r="H68" s="26">
        <v>43386</v>
      </c>
      <c r="I68" s="27">
        <v>1176300</v>
      </c>
      <c r="J68" s="23"/>
      <c r="K68" s="23"/>
      <c r="L68" s="27">
        <v>1176300</v>
      </c>
      <c r="M68" s="28">
        <v>0</v>
      </c>
      <c r="N68" s="67">
        <v>1</v>
      </c>
      <c r="O68" s="24" t="s">
        <v>356</v>
      </c>
      <c r="P68" s="23">
        <v>1</v>
      </c>
      <c r="Q68" s="23"/>
      <c r="R68" s="30" t="s">
        <v>569</v>
      </c>
    </row>
    <row r="69" spans="1:18" ht="90">
      <c r="A69" s="41" t="s">
        <v>570</v>
      </c>
      <c r="B69" s="41" t="s">
        <v>571</v>
      </c>
      <c r="C69" s="49" t="s">
        <v>572</v>
      </c>
      <c r="D69" s="41" t="s">
        <v>573</v>
      </c>
      <c r="E69" s="41" t="s">
        <v>574</v>
      </c>
      <c r="F69" s="41" t="s">
        <v>575</v>
      </c>
      <c r="G69" s="68">
        <v>43382</v>
      </c>
      <c r="H69" s="55">
        <v>44478</v>
      </c>
      <c r="I69" s="56" t="s">
        <v>185</v>
      </c>
      <c r="J69" s="49"/>
      <c r="K69" s="49"/>
      <c r="L69" s="57" t="s">
        <v>185</v>
      </c>
      <c r="M69" s="57">
        <v>0</v>
      </c>
      <c r="N69" s="69">
        <v>0</v>
      </c>
      <c r="O69" s="41" t="s">
        <v>576</v>
      </c>
      <c r="P69" s="49">
        <v>1</v>
      </c>
      <c r="Q69" s="49" t="s">
        <v>577</v>
      </c>
      <c r="R69" s="50" t="s">
        <v>578</v>
      </c>
    </row>
    <row r="70" spans="1:18" ht="67.5">
      <c r="A70" s="24" t="s">
        <v>579</v>
      </c>
      <c r="B70" s="24" t="s">
        <v>580</v>
      </c>
      <c r="C70" s="23"/>
      <c r="D70" s="24" t="s">
        <v>355</v>
      </c>
      <c r="E70" s="24" t="s">
        <v>581</v>
      </c>
      <c r="F70" s="24" t="s">
        <v>346</v>
      </c>
      <c r="G70" s="65">
        <v>43431</v>
      </c>
      <c r="H70" s="26">
        <v>44162</v>
      </c>
      <c r="I70" s="27">
        <v>0</v>
      </c>
      <c r="J70" s="23"/>
      <c r="K70" s="23"/>
      <c r="L70" s="28">
        <v>0</v>
      </c>
      <c r="M70" s="28">
        <v>0</v>
      </c>
      <c r="N70" s="67">
        <v>0</v>
      </c>
      <c r="O70" s="24" t="s">
        <v>356</v>
      </c>
      <c r="P70" s="23">
        <v>2</v>
      </c>
      <c r="Q70" s="23" t="s">
        <v>582</v>
      </c>
      <c r="R70" s="30" t="s">
        <v>583</v>
      </c>
    </row>
  </sheetData>
  <mergeCells count="1">
    <mergeCell ref="A1:R1"/>
  </mergeCells>
  <hyperlinks>
    <hyperlink ref="R3" r:id="rId1" xr:uid="{A2E395D5-98BC-4E35-82DC-76F0F80BB882}"/>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B5F60-52CD-4737-8C87-21FB666574B9}">
  <dimension ref="A1:S56"/>
  <sheetViews>
    <sheetView topLeftCell="A2" workbookViewId="0">
      <pane xSplit="2" ySplit="1" topLeftCell="C46" activePane="bottomRight" state="frozen"/>
      <selection pane="topRight" activeCell="C2" sqref="C2"/>
      <selection pane="bottomLeft" activeCell="A3" sqref="A3"/>
      <selection pane="bottomRight" activeCell="F59" sqref="F59"/>
    </sheetView>
  </sheetViews>
  <sheetFormatPr baseColWidth="10" defaultColWidth="11.42578125" defaultRowHeight="11.25"/>
  <cols>
    <col min="1" max="1" width="12" style="60" bestFit="1" customWidth="1"/>
    <col min="2" max="2" width="33.140625" style="60" customWidth="1"/>
    <col min="3" max="3" width="11.7109375" style="60" bestFit="1" customWidth="1"/>
    <col min="4" max="5" width="18.5703125" style="60" customWidth="1"/>
    <col min="6" max="6" width="43.85546875" style="60" customWidth="1"/>
    <col min="7" max="7" width="13.7109375" style="60" bestFit="1" customWidth="1"/>
    <col min="8" max="8" width="11.42578125" style="60"/>
    <col min="9" max="9" width="18.85546875" style="60" customWidth="1"/>
    <col min="10" max="10" width="16.7109375" style="60" bestFit="1" customWidth="1"/>
    <col min="11" max="11" width="16.7109375" style="60" customWidth="1"/>
    <col min="12" max="12" width="17.7109375" style="60" customWidth="1"/>
    <col min="13" max="13" width="18" style="60" customWidth="1"/>
    <col min="14" max="14" width="13.140625" style="60" bestFit="1" customWidth="1"/>
    <col min="15" max="15" width="13.85546875" style="60" customWidth="1"/>
    <col min="16" max="16" width="13.85546875" style="70" customWidth="1"/>
    <col min="17" max="17" width="37.42578125" style="60" customWidth="1"/>
    <col min="18" max="18" width="40" style="60" customWidth="1"/>
    <col min="19" max="19" width="13.28515625" style="60" bestFit="1" customWidth="1"/>
    <col min="20" max="16384" width="11.42578125" style="60"/>
  </cols>
  <sheetData>
    <row r="1" spans="1:18" ht="28.5" customHeight="1">
      <c r="A1" s="287" t="s">
        <v>584</v>
      </c>
      <c r="B1" s="288"/>
      <c r="C1" s="288"/>
      <c r="D1" s="288"/>
      <c r="E1" s="288"/>
      <c r="F1" s="288"/>
      <c r="G1" s="288"/>
      <c r="H1" s="288"/>
      <c r="I1" s="288"/>
      <c r="J1" s="288"/>
      <c r="K1" s="288"/>
      <c r="L1" s="288"/>
      <c r="M1" s="288"/>
      <c r="N1" s="288"/>
      <c r="O1" s="288"/>
      <c r="P1" s="288"/>
      <c r="Q1" s="288"/>
      <c r="R1" s="288"/>
    </row>
    <row r="2" spans="1:18" s="71" customFormat="1" ht="22.5">
      <c r="A2" s="21" t="s">
        <v>1</v>
      </c>
      <c r="B2" s="64" t="s">
        <v>2</v>
      </c>
      <c r="C2" s="64" t="s">
        <v>3</v>
      </c>
      <c r="D2" s="64" t="s">
        <v>4</v>
      </c>
      <c r="E2" s="21" t="s">
        <v>5</v>
      </c>
      <c r="F2" s="64" t="s">
        <v>6</v>
      </c>
      <c r="G2" s="64" t="s">
        <v>7</v>
      </c>
      <c r="H2" s="64" t="s">
        <v>8</v>
      </c>
      <c r="I2" s="64" t="s">
        <v>9</v>
      </c>
      <c r="J2" s="64" t="s">
        <v>10</v>
      </c>
      <c r="K2" s="21" t="s">
        <v>585</v>
      </c>
      <c r="L2" s="21" t="s">
        <v>12</v>
      </c>
      <c r="M2" s="21" t="s">
        <v>13</v>
      </c>
      <c r="N2" s="64" t="s">
        <v>14</v>
      </c>
      <c r="O2" s="64" t="s">
        <v>15</v>
      </c>
      <c r="P2" s="21" t="s">
        <v>70</v>
      </c>
      <c r="Q2" s="64" t="s">
        <v>16</v>
      </c>
      <c r="R2" s="64" t="s">
        <v>17</v>
      </c>
    </row>
    <row r="3" spans="1:18" ht="33.75">
      <c r="A3" s="24" t="s">
        <v>18</v>
      </c>
      <c r="B3" s="24" t="s">
        <v>241</v>
      </c>
      <c r="C3" s="23" t="s">
        <v>242</v>
      </c>
      <c r="D3" s="24" t="s">
        <v>355</v>
      </c>
      <c r="E3" s="24" t="s">
        <v>74</v>
      </c>
      <c r="F3" s="24" t="s">
        <v>489</v>
      </c>
      <c r="G3" s="26">
        <v>43467</v>
      </c>
      <c r="H3" s="26">
        <v>43830</v>
      </c>
      <c r="I3" s="27">
        <v>55239976</v>
      </c>
      <c r="J3" s="65">
        <v>43579</v>
      </c>
      <c r="K3" s="28">
        <v>19857454</v>
      </c>
      <c r="L3" s="28">
        <v>64841764</v>
      </c>
      <c r="M3" s="28">
        <v>10255666</v>
      </c>
      <c r="N3" s="39">
        <v>0.86339999999999995</v>
      </c>
      <c r="O3" s="24" t="s">
        <v>356</v>
      </c>
      <c r="P3" s="23">
        <v>18</v>
      </c>
      <c r="Q3" s="23"/>
      <c r="R3" s="25" t="s">
        <v>586</v>
      </c>
    </row>
    <row r="4" spans="1:18" ht="56.25">
      <c r="A4" s="24" t="s">
        <v>20</v>
      </c>
      <c r="B4" s="24" t="s">
        <v>21</v>
      </c>
      <c r="C4" s="23" t="s">
        <v>115</v>
      </c>
      <c r="D4" s="24" t="s">
        <v>116</v>
      </c>
      <c r="E4" s="24" t="s">
        <v>74</v>
      </c>
      <c r="F4" s="24" t="s">
        <v>117</v>
      </c>
      <c r="G4" s="26">
        <v>43467</v>
      </c>
      <c r="H4" s="26">
        <v>43830</v>
      </c>
      <c r="I4" s="27">
        <v>97613129</v>
      </c>
      <c r="J4" s="24"/>
      <c r="K4" s="28"/>
      <c r="L4" s="27">
        <v>97613129</v>
      </c>
      <c r="M4" s="28">
        <v>0</v>
      </c>
      <c r="N4" s="39">
        <v>1</v>
      </c>
      <c r="O4" s="24" t="s">
        <v>356</v>
      </c>
      <c r="P4" s="23">
        <v>11</v>
      </c>
      <c r="Q4" s="23"/>
      <c r="R4" s="25" t="s">
        <v>587</v>
      </c>
    </row>
    <row r="5" spans="1:18" ht="56.25">
      <c r="A5" s="24" t="s">
        <v>22</v>
      </c>
      <c r="B5" s="24" t="s">
        <v>320</v>
      </c>
      <c r="C5" s="23">
        <v>43106738</v>
      </c>
      <c r="D5" s="24" t="s">
        <v>355</v>
      </c>
      <c r="E5" s="24" t="s">
        <v>74</v>
      </c>
      <c r="F5" s="24" t="s">
        <v>75</v>
      </c>
      <c r="G5" s="26">
        <v>43475</v>
      </c>
      <c r="H5" s="26">
        <v>43826</v>
      </c>
      <c r="I5" s="27">
        <v>48030728</v>
      </c>
      <c r="J5" s="24"/>
      <c r="K5" s="28"/>
      <c r="L5" s="28">
        <v>48030912</v>
      </c>
      <c r="M5" s="28">
        <v>16</v>
      </c>
      <c r="N5" s="39">
        <v>1</v>
      </c>
      <c r="O5" s="24" t="s">
        <v>356</v>
      </c>
      <c r="P5" s="23">
        <v>12</v>
      </c>
      <c r="Q5" s="23"/>
      <c r="R5" s="23" t="s">
        <v>588</v>
      </c>
    </row>
    <row r="6" spans="1:18" ht="45">
      <c r="A6" s="24" t="s">
        <v>23</v>
      </c>
      <c r="B6" s="24" t="s">
        <v>124</v>
      </c>
      <c r="C6" s="23">
        <v>71754073</v>
      </c>
      <c r="D6" s="24" t="s">
        <v>355</v>
      </c>
      <c r="E6" s="24" t="s">
        <v>74</v>
      </c>
      <c r="F6" s="24" t="s">
        <v>125</v>
      </c>
      <c r="G6" s="26">
        <v>43479</v>
      </c>
      <c r="H6" s="26">
        <v>43812</v>
      </c>
      <c r="I6" s="27">
        <v>46546380</v>
      </c>
      <c r="J6" s="24"/>
      <c r="K6" s="28"/>
      <c r="L6" s="27">
        <v>46546380</v>
      </c>
      <c r="M6" s="28">
        <v>0</v>
      </c>
      <c r="N6" s="39">
        <v>1</v>
      </c>
      <c r="O6" s="24" t="s">
        <v>356</v>
      </c>
      <c r="P6" s="23">
        <v>12</v>
      </c>
      <c r="Q6" s="23"/>
      <c r="R6" s="23" t="s">
        <v>589</v>
      </c>
    </row>
    <row r="7" spans="1:18" ht="56.25">
      <c r="A7" s="24" t="s">
        <v>24</v>
      </c>
      <c r="B7" s="24" t="s">
        <v>526</v>
      </c>
      <c r="C7" s="23">
        <v>1152434176</v>
      </c>
      <c r="D7" s="24" t="s">
        <v>355</v>
      </c>
      <c r="E7" s="24" t="s">
        <v>74</v>
      </c>
      <c r="F7" s="24" t="s">
        <v>590</v>
      </c>
      <c r="G7" s="26">
        <v>43479</v>
      </c>
      <c r="H7" s="26">
        <v>43812</v>
      </c>
      <c r="I7" s="27">
        <v>48672866</v>
      </c>
      <c r="J7" s="24"/>
      <c r="K7" s="28"/>
      <c r="L7" s="28">
        <f>45546380+622400</f>
        <v>46168780</v>
      </c>
      <c r="M7" s="28">
        <v>2504086</v>
      </c>
      <c r="N7" s="39">
        <v>0.94850000000000001</v>
      </c>
      <c r="O7" s="24" t="s">
        <v>356</v>
      </c>
      <c r="P7" s="23">
        <v>12</v>
      </c>
      <c r="Q7" s="23" t="s">
        <v>140</v>
      </c>
      <c r="R7" s="23" t="s">
        <v>591</v>
      </c>
    </row>
    <row r="8" spans="1:18" ht="56.25">
      <c r="A8" s="24" t="s">
        <v>25</v>
      </c>
      <c r="B8" s="24" t="s">
        <v>339</v>
      </c>
      <c r="C8" s="23">
        <v>1026147961</v>
      </c>
      <c r="D8" s="24" t="s">
        <v>355</v>
      </c>
      <c r="E8" s="24" t="s">
        <v>74</v>
      </c>
      <c r="F8" s="24" t="s">
        <v>592</v>
      </c>
      <c r="G8" s="26">
        <v>43479</v>
      </c>
      <c r="H8" s="26">
        <v>43812</v>
      </c>
      <c r="I8" s="27">
        <v>18218552</v>
      </c>
      <c r="J8" s="24"/>
      <c r="K8" s="28"/>
      <c r="L8" s="27">
        <v>18218552</v>
      </c>
      <c r="M8" s="28">
        <v>0</v>
      </c>
      <c r="N8" s="39">
        <v>1</v>
      </c>
      <c r="O8" s="24" t="s">
        <v>356</v>
      </c>
      <c r="P8" s="23">
        <v>12</v>
      </c>
      <c r="Q8" s="23"/>
      <c r="R8" s="23" t="s">
        <v>593</v>
      </c>
    </row>
    <row r="9" spans="1:18" ht="45">
      <c r="A9" s="24" t="s">
        <v>26</v>
      </c>
      <c r="B9" s="24" t="s">
        <v>594</v>
      </c>
      <c r="C9" s="23">
        <v>900062917</v>
      </c>
      <c r="D9" s="24" t="s">
        <v>355</v>
      </c>
      <c r="E9" s="24" t="s">
        <v>74</v>
      </c>
      <c r="F9" s="24" t="s">
        <v>121</v>
      </c>
      <c r="G9" s="26">
        <v>43480</v>
      </c>
      <c r="H9" s="26">
        <v>43812</v>
      </c>
      <c r="I9" s="27">
        <v>1268691</v>
      </c>
      <c r="J9" s="24"/>
      <c r="K9" s="28"/>
      <c r="L9" s="28">
        <v>1121800</v>
      </c>
      <c r="M9" s="28">
        <v>146891</v>
      </c>
      <c r="N9" s="39">
        <v>0.88</v>
      </c>
      <c r="O9" s="24" t="s">
        <v>356</v>
      </c>
      <c r="P9" s="23">
        <v>12</v>
      </c>
      <c r="Q9" s="23"/>
      <c r="R9" s="23" t="s">
        <v>595</v>
      </c>
    </row>
    <row r="10" spans="1:18" ht="33.75">
      <c r="A10" s="24" t="s">
        <v>27</v>
      </c>
      <c r="B10" s="24" t="s">
        <v>596</v>
      </c>
      <c r="C10" s="23" t="s">
        <v>289</v>
      </c>
      <c r="D10" s="24" t="s">
        <v>355</v>
      </c>
      <c r="E10" s="24" t="s">
        <v>74</v>
      </c>
      <c r="F10" s="24" t="s">
        <v>597</v>
      </c>
      <c r="G10" s="26">
        <v>43481</v>
      </c>
      <c r="H10" s="26">
        <v>43646</v>
      </c>
      <c r="I10" s="27">
        <v>13377648</v>
      </c>
      <c r="J10" s="24"/>
      <c r="K10" s="28"/>
      <c r="L10" s="27">
        <v>13377648</v>
      </c>
      <c r="M10" s="28">
        <v>0</v>
      </c>
      <c r="N10" s="39">
        <v>1</v>
      </c>
      <c r="O10" s="24" t="s">
        <v>356</v>
      </c>
      <c r="P10" s="23">
        <v>6</v>
      </c>
      <c r="Q10" s="23"/>
      <c r="R10" s="23" t="s">
        <v>598</v>
      </c>
    </row>
    <row r="11" spans="1:18" ht="78.75">
      <c r="A11" s="24" t="s">
        <v>28</v>
      </c>
      <c r="B11" s="24" t="s">
        <v>599</v>
      </c>
      <c r="C11" s="23">
        <v>80007413</v>
      </c>
      <c r="D11" s="24" t="s">
        <v>355</v>
      </c>
      <c r="E11" s="24" t="s">
        <v>74</v>
      </c>
      <c r="F11" s="24" t="s">
        <v>600</v>
      </c>
      <c r="G11" s="26">
        <v>43482</v>
      </c>
      <c r="H11" s="26">
        <v>43812</v>
      </c>
      <c r="I11" s="27">
        <v>45132322</v>
      </c>
      <c r="J11" s="24"/>
      <c r="K11" s="28"/>
      <c r="L11" s="28">
        <v>13663894</v>
      </c>
      <c r="M11" s="28">
        <v>31468428</v>
      </c>
      <c r="N11" s="67">
        <v>0.3</v>
      </c>
      <c r="O11" s="24" t="s">
        <v>356</v>
      </c>
      <c r="P11" s="23">
        <v>6</v>
      </c>
      <c r="Q11" s="23" t="s">
        <v>601</v>
      </c>
      <c r="R11" s="23" t="s">
        <v>602</v>
      </c>
    </row>
    <row r="12" spans="1:18" ht="56.25">
      <c r="A12" s="24" t="s">
        <v>29</v>
      </c>
      <c r="B12" s="24" t="s">
        <v>106</v>
      </c>
      <c r="C12" s="23">
        <v>1152688638</v>
      </c>
      <c r="D12" s="24" t="s">
        <v>355</v>
      </c>
      <c r="E12" s="24" t="s">
        <v>74</v>
      </c>
      <c r="F12" s="24" t="s">
        <v>603</v>
      </c>
      <c r="G12" s="26">
        <v>43486</v>
      </c>
      <c r="H12" s="26">
        <v>43812</v>
      </c>
      <c r="I12" s="27">
        <v>45080245</v>
      </c>
      <c r="J12" s="24"/>
      <c r="K12" s="28"/>
      <c r="L12" s="27">
        <v>26913768</v>
      </c>
      <c r="M12" s="28">
        <f>17666477+500000</f>
        <v>18166477</v>
      </c>
      <c r="N12" s="67">
        <v>0.59699999999999998</v>
      </c>
      <c r="O12" s="24" t="s">
        <v>356</v>
      </c>
      <c r="P12" s="23">
        <v>8</v>
      </c>
      <c r="Q12" s="23" t="s">
        <v>604</v>
      </c>
      <c r="R12" s="25" t="s">
        <v>605</v>
      </c>
    </row>
    <row r="13" spans="1:18" ht="45">
      <c r="A13" s="24" t="s">
        <v>30</v>
      </c>
      <c r="B13" s="24" t="s">
        <v>420</v>
      </c>
      <c r="C13" s="23">
        <v>1128265194</v>
      </c>
      <c r="D13" s="24" t="s">
        <v>355</v>
      </c>
      <c r="E13" s="24" t="s">
        <v>74</v>
      </c>
      <c r="F13" s="24" t="s">
        <v>548</v>
      </c>
      <c r="G13" s="26">
        <v>43486</v>
      </c>
      <c r="H13" s="26">
        <v>43812</v>
      </c>
      <c r="I13" s="27">
        <v>26748147</v>
      </c>
      <c r="J13" s="24"/>
      <c r="K13" s="28"/>
      <c r="L13" s="27">
        <v>26748147</v>
      </c>
      <c r="M13" s="28">
        <v>0</v>
      </c>
      <c r="N13" s="67">
        <v>1</v>
      </c>
      <c r="O13" s="24" t="s">
        <v>356</v>
      </c>
      <c r="P13" s="23">
        <v>12</v>
      </c>
      <c r="Q13" s="23"/>
      <c r="R13" s="23" t="s">
        <v>606</v>
      </c>
    </row>
    <row r="14" spans="1:18" ht="45">
      <c r="A14" s="24" t="s">
        <v>31</v>
      </c>
      <c r="B14" s="24" t="s">
        <v>172</v>
      </c>
      <c r="C14" s="23">
        <v>43166831</v>
      </c>
      <c r="D14" s="24" t="s">
        <v>355</v>
      </c>
      <c r="E14" s="24" t="s">
        <v>74</v>
      </c>
      <c r="F14" s="24" t="s">
        <v>169</v>
      </c>
      <c r="G14" s="26">
        <v>43486</v>
      </c>
      <c r="H14" s="26">
        <v>43812</v>
      </c>
      <c r="I14" s="27">
        <v>26748147</v>
      </c>
      <c r="J14" s="24"/>
      <c r="K14" s="23"/>
      <c r="L14" s="27">
        <v>26748147</v>
      </c>
      <c r="M14" s="28">
        <v>0</v>
      </c>
      <c r="N14" s="67">
        <v>1</v>
      </c>
      <c r="O14" s="24" t="s">
        <v>356</v>
      </c>
      <c r="P14" s="23">
        <v>12</v>
      </c>
      <c r="Q14" s="23"/>
      <c r="R14" s="23" t="s">
        <v>607</v>
      </c>
    </row>
    <row r="15" spans="1:18" ht="56.25">
      <c r="A15" s="24" t="s">
        <v>32</v>
      </c>
      <c r="B15" s="24" t="s">
        <v>560</v>
      </c>
      <c r="C15" s="23">
        <v>71777870</v>
      </c>
      <c r="D15" s="24" t="s">
        <v>355</v>
      </c>
      <c r="E15" s="24" t="s">
        <v>74</v>
      </c>
      <c r="F15" s="24" t="s">
        <v>608</v>
      </c>
      <c r="G15" s="26">
        <v>43486</v>
      </c>
      <c r="H15" s="26">
        <v>43812</v>
      </c>
      <c r="I15" s="27">
        <v>26748147</v>
      </c>
      <c r="J15" s="24"/>
      <c r="K15" s="23"/>
      <c r="L15" s="27">
        <v>9357697</v>
      </c>
      <c r="M15" s="28">
        <v>17390450</v>
      </c>
      <c r="N15" s="67">
        <v>0.3</v>
      </c>
      <c r="O15" s="24" t="s">
        <v>356</v>
      </c>
      <c r="P15" s="23">
        <v>5</v>
      </c>
      <c r="Q15" s="23" t="s">
        <v>609</v>
      </c>
      <c r="R15" s="23" t="s">
        <v>610</v>
      </c>
    </row>
    <row r="16" spans="1:18" ht="90">
      <c r="A16" s="24" t="s">
        <v>33</v>
      </c>
      <c r="B16" s="24" t="s">
        <v>500</v>
      </c>
      <c r="C16" s="23">
        <v>1035851121</v>
      </c>
      <c r="D16" s="24" t="s">
        <v>355</v>
      </c>
      <c r="E16" s="24" t="s">
        <v>74</v>
      </c>
      <c r="F16" s="24" t="s">
        <v>611</v>
      </c>
      <c r="G16" s="26">
        <v>43489</v>
      </c>
      <c r="H16" s="26">
        <v>43819</v>
      </c>
      <c r="I16" s="27">
        <v>63378478</v>
      </c>
      <c r="J16" s="24"/>
      <c r="K16" s="23"/>
      <c r="L16" s="28">
        <v>63185250</v>
      </c>
      <c r="M16" s="28">
        <v>193228</v>
      </c>
      <c r="N16" s="67">
        <v>0.99690000000000001</v>
      </c>
      <c r="O16" s="24" t="s">
        <v>356</v>
      </c>
      <c r="P16" s="23">
        <v>12</v>
      </c>
      <c r="Q16" s="23"/>
      <c r="R16" s="23" t="s">
        <v>612</v>
      </c>
    </row>
    <row r="17" spans="1:19" ht="45">
      <c r="A17" s="24" t="s">
        <v>34</v>
      </c>
      <c r="B17" s="24" t="s">
        <v>396</v>
      </c>
      <c r="C17" s="23">
        <v>1028014029</v>
      </c>
      <c r="D17" s="24" t="s">
        <v>355</v>
      </c>
      <c r="E17" s="24" t="s">
        <v>74</v>
      </c>
      <c r="F17" s="24" t="s">
        <v>169</v>
      </c>
      <c r="G17" s="26">
        <v>43493</v>
      </c>
      <c r="H17" s="26">
        <v>43812</v>
      </c>
      <c r="I17" s="27">
        <v>26168466</v>
      </c>
      <c r="J17" s="24"/>
      <c r="K17" s="23"/>
      <c r="L17" s="27">
        <v>26168466</v>
      </c>
      <c r="M17" s="28">
        <v>0</v>
      </c>
      <c r="N17" s="67">
        <v>1</v>
      </c>
      <c r="O17" s="24" t="s">
        <v>356</v>
      </c>
      <c r="P17" s="23">
        <v>11</v>
      </c>
      <c r="Q17" s="23"/>
      <c r="R17" s="23" t="s">
        <v>613</v>
      </c>
    </row>
    <row r="18" spans="1:19" ht="56.25">
      <c r="A18" s="24" t="s">
        <v>35</v>
      </c>
      <c r="B18" s="24" t="s">
        <v>102</v>
      </c>
      <c r="C18" s="66">
        <v>1015277336</v>
      </c>
      <c r="D18" s="24" t="s">
        <v>355</v>
      </c>
      <c r="E18" s="24" t="s">
        <v>74</v>
      </c>
      <c r="F18" s="24" t="s">
        <v>614</v>
      </c>
      <c r="G18" s="26">
        <v>43500</v>
      </c>
      <c r="H18" s="26">
        <v>43812</v>
      </c>
      <c r="I18" s="27">
        <v>17114397</v>
      </c>
      <c r="J18" s="24"/>
      <c r="K18" s="23"/>
      <c r="L18" s="27">
        <v>17114397</v>
      </c>
      <c r="M18" s="28">
        <v>0</v>
      </c>
      <c r="N18" s="67">
        <v>1</v>
      </c>
      <c r="O18" s="24" t="s">
        <v>356</v>
      </c>
      <c r="P18" s="23">
        <v>11</v>
      </c>
      <c r="Q18" s="23"/>
      <c r="R18" s="23" t="s">
        <v>615</v>
      </c>
    </row>
    <row r="19" spans="1:19" ht="33.75">
      <c r="A19" s="24" t="s">
        <v>36</v>
      </c>
      <c r="B19" s="24" t="s">
        <v>616</v>
      </c>
      <c r="C19" s="23">
        <v>39389544</v>
      </c>
      <c r="D19" s="24" t="s">
        <v>355</v>
      </c>
      <c r="E19" s="24" t="s">
        <v>74</v>
      </c>
      <c r="F19" s="24" t="s">
        <v>617</v>
      </c>
      <c r="G19" s="26">
        <v>43507</v>
      </c>
      <c r="H19" s="26">
        <v>43812</v>
      </c>
      <c r="I19" s="27">
        <v>46257113</v>
      </c>
      <c r="J19" s="24"/>
      <c r="K19" s="23"/>
      <c r="L19" s="28">
        <v>44776557</v>
      </c>
      <c r="M19" s="28">
        <v>1480556</v>
      </c>
      <c r="N19" s="67">
        <v>0.96789999999999998</v>
      </c>
      <c r="O19" s="24" t="s">
        <v>356</v>
      </c>
      <c r="P19" s="23">
        <v>11</v>
      </c>
      <c r="Q19" s="23" t="s">
        <v>140</v>
      </c>
      <c r="R19" s="23" t="s">
        <v>618</v>
      </c>
    </row>
    <row r="20" spans="1:19" ht="56.25">
      <c r="A20" s="24" t="s">
        <v>37</v>
      </c>
      <c r="B20" s="24" t="s">
        <v>619</v>
      </c>
      <c r="C20" s="23">
        <v>1039468916</v>
      </c>
      <c r="D20" s="24" t="s">
        <v>355</v>
      </c>
      <c r="E20" s="24" t="s">
        <v>74</v>
      </c>
      <c r="F20" s="24" t="s">
        <v>359</v>
      </c>
      <c r="G20" s="26">
        <v>43507</v>
      </c>
      <c r="H20" s="26">
        <v>43812</v>
      </c>
      <c r="I20" s="27">
        <v>16727943</v>
      </c>
      <c r="J20" s="24"/>
      <c r="K20" s="23"/>
      <c r="L20" s="28">
        <v>9826977</v>
      </c>
      <c r="M20" s="28">
        <v>6900966</v>
      </c>
      <c r="N20" s="67">
        <v>0.58750000000000002</v>
      </c>
      <c r="O20" s="24" t="s">
        <v>356</v>
      </c>
      <c r="P20" s="23">
        <v>7</v>
      </c>
      <c r="Q20" s="23" t="s">
        <v>620</v>
      </c>
      <c r="R20" s="23" t="s">
        <v>621</v>
      </c>
      <c r="S20" s="72"/>
    </row>
    <row r="21" spans="1:19" ht="45">
      <c r="A21" s="24" t="s">
        <v>38</v>
      </c>
      <c r="B21" s="24" t="s">
        <v>160</v>
      </c>
      <c r="C21" s="23">
        <v>1076381426</v>
      </c>
      <c r="D21" s="24" t="s">
        <v>355</v>
      </c>
      <c r="E21" s="24" t="s">
        <v>74</v>
      </c>
      <c r="F21" s="24" t="s">
        <v>129</v>
      </c>
      <c r="G21" s="26">
        <v>43507</v>
      </c>
      <c r="H21" s="26">
        <v>43688</v>
      </c>
      <c r="I21" s="27">
        <v>16442299</v>
      </c>
      <c r="J21" s="65">
        <v>43686</v>
      </c>
      <c r="K21" s="27">
        <v>8221149</v>
      </c>
      <c r="L21" s="28">
        <f>22359132+1966900</f>
        <v>24326032</v>
      </c>
      <c r="M21" s="28">
        <v>337416</v>
      </c>
      <c r="N21" s="67">
        <v>0.98629999999999995</v>
      </c>
      <c r="O21" s="24" t="s">
        <v>356</v>
      </c>
      <c r="P21" s="23">
        <v>10</v>
      </c>
      <c r="Q21" s="23" t="s">
        <v>622</v>
      </c>
      <c r="R21" s="23" t="s">
        <v>623</v>
      </c>
    </row>
    <row r="22" spans="1:19" ht="67.5">
      <c r="A22" s="24" t="s">
        <v>39</v>
      </c>
      <c r="B22" s="24" t="s">
        <v>624</v>
      </c>
      <c r="C22" s="23">
        <v>1152186907</v>
      </c>
      <c r="D22" s="24" t="s">
        <v>355</v>
      </c>
      <c r="E22" s="24" t="s">
        <v>74</v>
      </c>
      <c r="F22" s="24" t="s">
        <v>417</v>
      </c>
      <c r="G22" s="26">
        <v>43507</v>
      </c>
      <c r="H22" s="26">
        <v>43812</v>
      </c>
      <c r="I22" s="27">
        <v>46257113</v>
      </c>
      <c r="J22" s="24"/>
      <c r="K22" s="27"/>
      <c r="L22" s="28">
        <v>45154458</v>
      </c>
      <c r="M22" s="27">
        <v>1102655</v>
      </c>
      <c r="N22" s="67">
        <v>0.97609999999999997</v>
      </c>
      <c r="O22" s="24" t="s">
        <v>356</v>
      </c>
      <c r="P22" s="23">
        <v>11</v>
      </c>
      <c r="Q22" s="23"/>
      <c r="R22" s="23" t="s">
        <v>625</v>
      </c>
    </row>
    <row r="23" spans="1:19" ht="45">
      <c r="A23" s="24" t="s">
        <v>40</v>
      </c>
      <c r="B23" s="24" t="s">
        <v>132</v>
      </c>
      <c r="C23" s="23">
        <v>1128422725</v>
      </c>
      <c r="D23" s="24" t="s">
        <v>355</v>
      </c>
      <c r="E23" s="24" t="s">
        <v>74</v>
      </c>
      <c r="F23" s="24" t="s">
        <v>129</v>
      </c>
      <c r="G23" s="26">
        <v>43507</v>
      </c>
      <c r="H23" s="26">
        <v>43812</v>
      </c>
      <c r="I23" s="27">
        <v>28664337</v>
      </c>
      <c r="J23" s="24"/>
      <c r="K23" s="27"/>
      <c r="L23" s="27">
        <f>11428001+1457550</f>
        <v>12885551</v>
      </c>
      <c r="M23" s="28">
        <v>15778786</v>
      </c>
      <c r="N23" s="67">
        <v>0.44950000000000001</v>
      </c>
      <c r="O23" s="24" t="s">
        <v>356</v>
      </c>
      <c r="P23" s="23">
        <v>6</v>
      </c>
      <c r="Q23" s="23" t="s">
        <v>626</v>
      </c>
      <c r="R23" s="23" t="s">
        <v>627</v>
      </c>
    </row>
    <row r="24" spans="1:19" ht="81">
      <c r="A24" s="41" t="s">
        <v>41</v>
      </c>
      <c r="B24" s="41" t="s">
        <v>628</v>
      </c>
      <c r="C24" s="49" t="s">
        <v>629</v>
      </c>
      <c r="D24" s="41" t="s">
        <v>630</v>
      </c>
      <c r="E24" s="41" t="s">
        <v>630</v>
      </c>
      <c r="F24" s="41" t="s">
        <v>631</v>
      </c>
      <c r="G24" s="55">
        <v>43515</v>
      </c>
      <c r="H24" s="55">
        <v>43818</v>
      </c>
      <c r="I24" s="56">
        <v>500000000</v>
      </c>
      <c r="J24" s="41"/>
      <c r="K24" s="56"/>
      <c r="L24" s="56">
        <v>419660039</v>
      </c>
      <c r="M24" s="57">
        <f>I24-L24</f>
        <v>80339961</v>
      </c>
      <c r="N24" s="69"/>
      <c r="O24" s="41" t="s">
        <v>356</v>
      </c>
      <c r="P24" s="49">
        <v>3</v>
      </c>
      <c r="Q24" s="49" t="s">
        <v>632</v>
      </c>
      <c r="R24" s="49" t="s">
        <v>185</v>
      </c>
    </row>
    <row r="25" spans="1:19" ht="56.25">
      <c r="A25" s="24" t="s">
        <v>42</v>
      </c>
      <c r="B25" s="24" t="s">
        <v>563</v>
      </c>
      <c r="C25" s="23">
        <v>71790327</v>
      </c>
      <c r="D25" s="24" t="s">
        <v>355</v>
      </c>
      <c r="E25" s="24" t="s">
        <v>74</v>
      </c>
      <c r="F25" s="24" t="s">
        <v>633</v>
      </c>
      <c r="G25" s="26">
        <v>43522</v>
      </c>
      <c r="H25" s="26">
        <v>43672</v>
      </c>
      <c r="I25" s="27">
        <v>16562330</v>
      </c>
      <c r="J25" s="24"/>
      <c r="K25" s="27"/>
      <c r="L25" s="27">
        <v>16562330</v>
      </c>
      <c r="M25" s="28">
        <v>0</v>
      </c>
      <c r="N25" s="67">
        <v>1</v>
      </c>
      <c r="O25" s="24" t="s">
        <v>356</v>
      </c>
      <c r="P25" s="23">
        <v>6</v>
      </c>
      <c r="Q25" s="23"/>
      <c r="R25" s="23" t="s">
        <v>634</v>
      </c>
    </row>
    <row r="26" spans="1:19" ht="56.25">
      <c r="A26" s="24" t="s">
        <v>43</v>
      </c>
      <c r="B26" s="24" t="s">
        <v>635</v>
      </c>
      <c r="C26" s="23" t="s">
        <v>462</v>
      </c>
      <c r="D26" s="24" t="s">
        <v>355</v>
      </c>
      <c r="E26" s="24" t="s">
        <v>221</v>
      </c>
      <c r="F26" s="24" t="s">
        <v>463</v>
      </c>
      <c r="G26" s="26">
        <v>43531</v>
      </c>
      <c r="H26" s="26">
        <v>43531</v>
      </c>
      <c r="I26" s="27">
        <v>66836949</v>
      </c>
      <c r="J26" s="24"/>
      <c r="K26" s="27"/>
      <c r="L26" s="27">
        <v>66836949</v>
      </c>
      <c r="M26" s="28">
        <v>0</v>
      </c>
      <c r="N26" s="67">
        <v>1</v>
      </c>
      <c r="O26" s="24" t="s">
        <v>356</v>
      </c>
      <c r="P26" s="23">
        <v>1</v>
      </c>
      <c r="Q26" s="23"/>
      <c r="R26" s="23" t="s">
        <v>636</v>
      </c>
    </row>
    <row r="27" spans="1:19" ht="33.75">
      <c r="A27" s="24" t="s">
        <v>44</v>
      </c>
      <c r="B27" s="24" t="s">
        <v>466</v>
      </c>
      <c r="C27" s="23" t="s">
        <v>467</v>
      </c>
      <c r="D27" s="24" t="s">
        <v>355</v>
      </c>
      <c r="E27" s="24" t="s">
        <v>221</v>
      </c>
      <c r="F27" s="24" t="s">
        <v>468</v>
      </c>
      <c r="G27" s="26">
        <v>43537</v>
      </c>
      <c r="H27" s="26">
        <v>43826</v>
      </c>
      <c r="I27" s="27">
        <v>64114936</v>
      </c>
      <c r="J27" s="24"/>
      <c r="K27" s="27"/>
      <c r="L27" s="28">
        <v>45750933</v>
      </c>
      <c r="M27" s="28">
        <v>18364003</v>
      </c>
      <c r="N27" s="67">
        <v>0.71</v>
      </c>
      <c r="O27" s="24" t="s">
        <v>356</v>
      </c>
      <c r="P27" s="23">
        <v>10</v>
      </c>
      <c r="Q27" s="23"/>
      <c r="R27" s="23" t="s">
        <v>637</v>
      </c>
    </row>
    <row r="28" spans="1:19" ht="45">
      <c r="A28" s="24" t="s">
        <v>45</v>
      </c>
      <c r="B28" s="24" t="s">
        <v>335</v>
      </c>
      <c r="C28" s="23">
        <v>26367184</v>
      </c>
      <c r="D28" s="24" t="s">
        <v>355</v>
      </c>
      <c r="E28" s="24" t="s">
        <v>74</v>
      </c>
      <c r="F28" s="24" t="s">
        <v>410</v>
      </c>
      <c r="G28" s="26">
        <v>43545</v>
      </c>
      <c r="H28" s="26">
        <v>43759</v>
      </c>
      <c r="I28" s="27">
        <v>30000000</v>
      </c>
      <c r="J28" s="65">
        <v>43754</v>
      </c>
      <c r="K28" s="27">
        <v>7177005</v>
      </c>
      <c r="L28" s="27">
        <v>37177005</v>
      </c>
      <c r="M28" s="28">
        <v>0</v>
      </c>
      <c r="N28" s="67">
        <v>1</v>
      </c>
      <c r="O28" s="24" t="s">
        <v>356</v>
      </c>
      <c r="P28" s="23">
        <v>9</v>
      </c>
      <c r="Q28" s="23" t="s">
        <v>638</v>
      </c>
      <c r="R28" s="23" t="s">
        <v>639</v>
      </c>
    </row>
    <row r="29" spans="1:19" ht="56.25">
      <c r="A29" s="24" t="s">
        <v>46</v>
      </c>
      <c r="B29" s="24" t="s">
        <v>640</v>
      </c>
      <c r="C29" s="23" t="s">
        <v>641</v>
      </c>
      <c r="D29" s="24" t="s">
        <v>355</v>
      </c>
      <c r="E29" s="24" t="s">
        <v>221</v>
      </c>
      <c r="F29" s="24" t="s">
        <v>479</v>
      </c>
      <c r="G29" s="26">
        <v>43556</v>
      </c>
      <c r="H29" s="26">
        <v>43812</v>
      </c>
      <c r="I29" s="27">
        <v>129998291</v>
      </c>
      <c r="J29" s="65">
        <v>43717</v>
      </c>
      <c r="K29" s="27">
        <v>64999145</v>
      </c>
      <c r="L29" s="28">
        <v>180193250</v>
      </c>
      <c r="M29" s="28">
        <v>14804186</v>
      </c>
      <c r="N29" s="67">
        <v>0.92</v>
      </c>
      <c r="O29" s="24" t="s">
        <v>356</v>
      </c>
      <c r="P29" s="23">
        <v>5</v>
      </c>
      <c r="Q29" s="23"/>
      <c r="R29" s="23" t="s">
        <v>642</v>
      </c>
      <c r="S29" s="72"/>
    </row>
    <row r="30" spans="1:19" ht="33.75">
      <c r="A30" s="24" t="s">
        <v>47</v>
      </c>
      <c r="B30" s="24" t="s">
        <v>471</v>
      </c>
      <c r="C30" s="23" t="s">
        <v>472</v>
      </c>
      <c r="D30" s="24" t="s">
        <v>253</v>
      </c>
      <c r="E30" s="24" t="s">
        <v>473</v>
      </c>
      <c r="F30" s="24" t="s">
        <v>254</v>
      </c>
      <c r="G30" s="26">
        <v>43567</v>
      </c>
      <c r="H30" s="26">
        <v>43812</v>
      </c>
      <c r="I30" s="27">
        <v>20157000</v>
      </c>
      <c r="J30" s="24"/>
      <c r="K30" s="27"/>
      <c r="L30" s="28">
        <v>11971368</v>
      </c>
      <c r="M30" s="28">
        <v>8185632</v>
      </c>
      <c r="N30" s="67">
        <v>0.59389999999999998</v>
      </c>
      <c r="O30" s="24" t="s">
        <v>356</v>
      </c>
      <c r="P30" s="23">
        <v>8</v>
      </c>
      <c r="Q30" s="23"/>
      <c r="R30" s="23" t="s">
        <v>643</v>
      </c>
    </row>
    <row r="31" spans="1:19" ht="67.5">
      <c r="A31" s="24" t="s">
        <v>48</v>
      </c>
      <c r="B31" s="24" t="s">
        <v>532</v>
      </c>
      <c r="C31" s="23">
        <v>71217690</v>
      </c>
      <c r="D31" s="24" t="s">
        <v>355</v>
      </c>
      <c r="E31" s="24" t="s">
        <v>74</v>
      </c>
      <c r="F31" s="24" t="s">
        <v>644</v>
      </c>
      <c r="G31" s="26">
        <v>43579</v>
      </c>
      <c r="H31" s="26">
        <v>43732</v>
      </c>
      <c r="I31" s="27">
        <v>20702900</v>
      </c>
      <c r="J31" s="24"/>
      <c r="K31" s="27"/>
      <c r="L31" s="27">
        <v>20702900</v>
      </c>
      <c r="M31" s="28">
        <v>0</v>
      </c>
      <c r="N31" s="67">
        <v>1</v>
      </c>
      <c r="O31" s="24" t="s">
        <v>356</v>
      </c>
      <c r="P31" s="23">
        <v>5</v>
      </c>
      <c r="Q31" s="23"/>
      <c r="R31" s="23" t="s">
        <v>645</v>
      </c>
    </row>
    <row r="32" spans="1:19" ht="56.25">
      <c r="A32" s="24" t="s">
        <v>49</v>
      </c>
      <c r="B32" s="24" t="s">
        <v>646</v>
      </c>
      <c r="C32" s="23">
        <v>98663524</v>
      </c>
      <c r="D32" s="24" t="s">
        <v>355</v>
      </c>
      <c r="E32" s="24" t="s">
        <v>74</v>
      </c>
      <c r="F32" s="24" t="s">
        <v>647</v>
      </c>
      <c r="G32" s="26">
        <v>43587</v>
      </c>
      <c r="H32" s="26">
        <v>43812</v>
      </c>
      <c r="I32" s="27">
        <v>30640292</v>
      </c>
      <c r="J32" s="24"/>
      <c r="K32" s="27"/>
      <c r="L32" s="27">
        <v>30640292</v>
      </c>
      <c r="M32" s="28">
        <v>0</v>
      </c>
      <c r="N32" s="67">
        <v>1</v>
      </c>
      <c r="O32" s="24" t="s">
        <v>356</v>
      </c>
      <c r="P32" s="23">
        <v>8</v>
      </c>
      <c r="Q32" s="23"/>
      <c r="R32" s="23" t="s">
        <v>648</v>
      </c>
    </row>
    <row r="33" spans="1:19" ht="90">
      <c r="A33" s="24" t="s">
        <v>50</v>
      </c>
      <c r="B33" s="24" t="s">
        <v>560</v>
      </c>
      <c r="C33" s="23">
        <v>71777870</v>
      </c>
      <c r="D33" s="24" t="s">
        <v>355</v>
      </c>
      <c r="E33" s="24" t="s">
        <v>74</v>
      </c>
      <c r="F33" s="24" t="s">
        <v>649</v>
      </c>
      <c r="G33" s="26">
        <v>43600</v>
      </c>
      <c r="H33" s="26">
        <v>43812</v>
      </c>
      <c r="I33" s="27">
        <v>28846041</v>
      </c>
      <c r="J33" s="24"/>
      <c r="K33" s="27"/>
      <c r="L33" s="27">
        <v>26361693</v>
      </c>
      <c r="M33" s="28">
        <v>2484348</v>
      </c>
      <c r="N33" s="67">
        <v>0.91</v>
      </c>
      <c r="O33" s="24" t="s">
        <v>356</v>
      </c>
      <c r="P33" s="23">
        <v>7</v>
      </c>
      <c r="Q33" s="23"/>
      <c r="R33" s="23" t="s">
        <v>650</v>
      </c>
    </row>
    <row r="34" spans="1:19" ht="56.25">
      <c r="A34" s="41" t="s">
        <v>51</v>
      </c>
      <c r="B34" s="41" t="s">
        <v>651</v>
      </c>
      <c r="C34" s="49" t="s">
        <v>652</v>
      </c>
      <c r="D34" s="41" t="s">
        <v>653</v>
      </c>
      <c r="E34" s="41" t="s">
        <v>653</v>
      </c>
      <c r="F34" s="41" t="s">
        <v>654</v>
      </c>
      <c r="G34" s="55">
        <v>43605</v>
      </c>
      <c r="H34" s="55">
        <v>43813</v>
      </c>
      <c r="I34" s="56">
        <v>1100000000</v>
      </c>
      <c r="J34" s="41"/>
      <c r="K34" s="73">
        <v>-588004688</v>
      </c>
      <c r="L34" s="56">
        <f>I34+K34</f>
        <v>511995312</v>
      </c>
      <c r="M34" s="57"/>
      <c r="N34" s="69"/>
      <c r="O34" s="41" t="s">
        <v>655</v>
      </c>
      <c r="P34" s="49">
        <v>4</v>
      </c>
      <c r="Q34" s="49" t="s">
        <v>656</v>
      </c>
      <c r="R34" s="74" t="s">
        <v>657</v>
      </c>
    </row>
    <row r="35" spans="1:19" ht="45">
      <c r="A35" s="24" t="s">
        <v>52</v>
      </c>
      <c r="B35" s="24" t="s">
        <v>658</v>
      </c>
      <c r="C35" s="31" t="s">
        <v>350</v>
      </c>
      <c r="D35" s="24" t="s">
        <v>355</v>
      </c>
      <c r="E35" s="24" t="s">
        <v>574</v>
      </c>
      <c r="F35" s="24" t="s">
        <v>659</v>
      </c>
      <c r="G35" s="26">
        <v>43642</v>
      </c>
      <c r="H35" s="26">
        <v>43812</v>
      </c>
      <c r="I35" s="51">
        <v>598736352</v>
      </c>
      <c r="J35" s="24"/>
      <c r="K35" s="51"/>
      <c r="L35" s="51">
        <v>598736352</v>
      </c>
      <c r="M35" s="52">
        <v>0</v>
      </c>
      <c r="N35" s="67">
        <v>1</v>
      </c>
      <c r="O35" s="24" t="s">
        <v>356</v>
      </c>
      <c r="P35" s="23">
        <v>1</v>
      </c>
      <c r="Q35" s="23"/>
      <c r="R35" s="23" t="s">
        <v>660</v>
      </c>
    </row>
    <row r="36" spans="1:19" ht="45">
      <c r="A36" s="24" t="s">
        <v>53</v>
      </c>
      <c r="B36" s="24" t="s">
        <v>661</v>
      </c>
      <c r="C36" s="23" t="s">
        <v>662</v>
      </c>
      <c r="D36" s="24" t="s">
        <v>355</v>
      </c>
      <c r="E36" s="24" t="s">
        <v>574</v>
      </c>
      <c r="F36" s="24" t="s">
        <v>659</v>
      </c>
      <c r="G36" s="26">
        <v>43642</v>
      </c>
      <c r="H36" s="26">
        <v>43812</v>
      </c>
      <c r="I36" s="51">
        <v>169424000</v>
      </c>
      <c r="J36" s="24"/>
      <c r="K36" s="51"/>
      <c r="L36" s="51">
        <v>169424000</v>
      </c>
      <c r="M36" s="52">
        <v>0</v>
      </c>
      <c r="N36" s="67">
        <v>1</v>
      </c>
      <c r="O36" s="24" t="s">
        <v>356</v>
      </c>
      <c r="P36" s="23">
        <v>1</v>
      </c>
      <c r="Q36" s="23"/>
      <c r="R36" s="23" t="s">
        <v>663</v>
      </c>
    </row>
    <row r="37" spans="1:19" ht="45">
      <c r="A37" s="41" t="s">
        <v>54</v>
      </c>
      <c r="B37" s="41" t="s">
        <v>664</v>
      </c>
      <c r="C37" s="49" t="s">
        <v>183</v>
      </c>
      <c r="D37" s="41" t="s">
        <v>653</v>
      </c>
      <c r="E37" s="41" t="s">
        <v>653</v>
      </c>
      <c r="F37" s="41" t="s">
        <v>665</v>
      </c>
      <c r="G37" s="55">
        <v>43642</v>
      </c>
      <c r="H37" s="55">
        <v>43819</v>
      </c>
      <c r="I37" s="56">
        <v>656010409</v>
      </c>
      <c r="J37" s="41"/>
      <c r="K37" s="56">
        <v>347685532</v>
      </c>
      <c r="L37" s="57">
        <f>I37+K37</f>
        <v>1003695941</v>
      </c>
      <c r="M37" s="57">
        <v>0</v>
      </c>
      <c r="N37" s="69"/>
      <c r="O37" s="41" t="s">
        <v>356</v>
      </c>
      <c r="P37" s="49">
        <v>5</v>
      </c>
      <c r="Q37" s="49"/>
      <c r="R37" s="74" t="s">
        <v>666</v>
      </c>
      <c r="S37" s="72"/>
    </row>
    <row r="38" spans="1:19" ht="33.75">
      <c r="A38" s="24" t="s">
        <v>55</v>
      </c>
      <c r="B38" s="24" t="s">
        <v>667</v>
      </c>
      <c r="C38" s="23" t="s">
        <v>668</v>
      </c>
      <c r="D38" s="24" t="s">
        <v>355</v>
      </c>
      <c r="E38" s="24" t="s">
        <v>74</v>
      </c>
      <c r="F38" s="24" t="s">
        <v>669</v>
      </c>
      <c r="G38" s="26">
        <v>43648</v>
      </c>
      <c r="H38" s="26">
        <v>43826</v>
      </c>
      <c r="I38" s="27">
        <v>14280000</v>
      </c>
      <c r="J38" s="24"/>
      <c r="K38" s="27"/>
      <c r="L38" s="27">
        <v>14280000</v>
      </c>
      <c r="M38" s="28">
        <v>0</v>
      </c>
      <c r="N38" s="67">
        <v>1</v>
      </c>
      <c r="O38" s="24" t="s">
        <v>356</v>
      </c>
      <c r="P38" s="23">
        <v>6</v>
      </c>
      <c r="Q38" s="23"/>
      <c r="R38" s="23" t="s">
        <v>670</v>
      </c>
    </row>
    <row r="39" spans="1:19" ht="45">
      <c r="A39" s="24" t="s">
        <v>56</v>
      </c>
      <c r="B39" s="24" t="s">
        <v>671</v>
      </c>
      <c r="C39" s="23">
        <v>71756810</v>
      </c>
      <c r="D39" s="24" t="s">
        <v>355</v>
      </c>
      <c r="E39" s="24" t="s">
        <v>74</v>
      </c>
      <c r="F39" s="24" t="s">
        <v>129</v>
      </c>
      <c r="G39" s="26">
        <v>43655</v>
      </c>
      <c r="H39" s="26">
        <v>43812</v>
      </c>
      <c r="I39" s="27">
        <v>16487479</v>
      </c>
      <c r="J39" s="24"/>
      <c r="K39" s="27"/>
      <c r="L39" s="28">
        <f>12835805+523000</f>
        <v>13358805</v>
      </c>
      <c r="M39" s="28">
        <v>3128674</v>
      </c>
      <c r="N39" s="67">
        <v>0.81</v>
      </c>
      <c r="O39" s="24" t="s">
        <v>356</v>
      </c>
      <c r="P39" s="23">
        <v>6</v>
      </c>
      <c r="Q39" s="23"/>
      <c r="R39" s="23" t="s">
        <v>672</v>
      </c>
    </row>
    <row r="40" spans="1:19" ht="45">
      <c r="A40" s="24" t="s">
        <v>57</v>
      </c>
      <c r="B40" s="24" t="s">
        <v>132</v>
      </c>
      <c r="C40" s="23">
        <v>1128422275</v>
      </c>
      <c r="D40" s="24" t="s">
        <v>355</v>
      </c>
      <c r="E40" s="24" t="s">
        <v>74</v>
      </c>
      <c r="F40" s="24" t="s">
        <v>673</v>
      </c>
      <c r="G40" s="26">
        <v>43655</v>
      </c>
      <c r="H40" s="26">
        <v>43812</v>
      </c>
      <c r="I40" s="27">
        <v>25359132</v>
      </c>
      <c r="J40" s="24"/>
      <c r="K40" s="27"/>
      <c r="L40" s="28">
        <f>21392997+549850</f>
        <v>21942847</v>
      </c>
      <c r="M40" s="28">
        <f>966135+2450150</f>
        <v>3416285</v>
      </c>
      <c r="N40" s="67">
        <v>0.86</v>
      </c>
      <c r="O40" s="24" t="s">
        <v>356</v>
      </c>
      <c r="P40" s="23">
        <v>6</v>
      </c>
      <c r="Q40" s="23"/>
      <c r="R40" s="23" t="s">
        <v>674</v>
      </c>
    </row>
    <row r="41" spans="1:19" ht="45">
      <c r="A41" s="24" t="s">
        <v>58</v>
      </c>
      <c r="B41" s="24" t="s">
        <v>675</v>
      </c>
      <c r="C41" s="23">
        <v>1026144099</v>
      </c>
      <c r="D41" s="24" t="s">
        <v>355</v>
      </c>
      <c r="E41" s="24" t="s">
        <v>74</v>
      </c>
      <c r="F41" s="24" t="s">
        <v>673</v>
      </c>
      <c r="G41" s="26">
        <v>43665</v>
      </c>
      <c r="H41" s="26">
        <v>43812</v>
      </c>
      <c r="I41" s="27">
        <v>26788842</v>
      </c>
      <c r="J41" s="24"/>
      <c r="K41" s="27"/>
      <c r="L41" s="27">
        <v>20012803</v>
      </c>
      <c r="M41" s="28">
        <f>+I41-L41</f>
        <v>6776039</v>
      </c>
      <c r="N41" s="67">
        <v>0.747</v>
      </c>
      <c r="O41" s="24" t="s">
        <v>356</v>
      </c>
      <c r="P41" s="23">
        <v>6</v>
      </c>
      <c r="Q41" s="23" t="s">
        <v>140</v>
      </c>
      <c r="R41" s="23" t="s">
        <v>676</v>
      </c>
    </row>
    <row r="42" spans="1:19" ht="45">
      <c r="A42" s="24" t="s">
        <v>59</v>
      </c>
      <c r="B42" s="24" t="s">
        <v>677</v>
      </c>
      <c r="C42" s="23">
        <v>43277010</v>
      </c>
      <c r="D42" s="24" t="s">
        <v>355</v>
      </c>
      <c r="E42" s="24" t="s">
        <v>74</v>
      </c>
      <c r="F42" s="24" t="s">
        <v>673</v>
      </c>
      <c r="G42" s="26">
        <v>43665</v>
      </c>
      <c r="H42" s="26">
        <v>43812</v>
      </c>
      <c r="I42" s="27">
        <v>26788842</v>
      </c>
      <c r="J42" s="24"/>
      <c r="K42" s="27"/>
      <c r="L42" s="27">
        <v>20012803</v>
      </c>
      <c r="M42" s="28">
        <f>+I42-L42</f>
        <v>6776039</v>
      </c>
      <c r="N42" s="67">
        <v>0.747</v>
      </c>
      <c r="O42" s="24" t="s">
        <v>356</v>
      </c>
      <c r="P42" s="23">
        <v>6</v>
      </c>
      <c r="Q42" s="23" t="s">
        <v>140</v>
      </c>
      <c r="R42" s="23" t="s">
        <v>678</v>
      </c>
      <c r="S42" s="72"/>
    </row>
    <row r="43" spans="1:19" ht="33.75">
      <c r="A43" s="24" t="s">
        <v>60</v>
      </c>
      <c r="B43" s="24" t="s">
        <v>516</v>
      </c>
      <c r="C43" s="23" t="s">
        <v>517</v>
      </c>
      <c r="D43" s="24" t="s">
        <v>253</v>
      </c>
      <c r="E43" s="24" t="s">
        <v>326</v>
      </c>
      <c r="F43" s="24" t="s">
        <v>518</v>
      </c>
      <c r="G43" s="26">
        <v>43665</v>
      </c>
      <c r="H43" s="26">
        <v>43727</v>
      </c>
      <c r="I43" s="27">
        <v>48339763</v>
      </c>
      <c r="J43" s="24"/>
      <c r="K43" s="27"/>
      <c r="L43" s="27">
        <v>48339763</v>
      </c>
      <c r="M43" s="28">
        <v>1</v>
      </c>
      <c r="N43" s="67">
        <v>1</v>
      </c>
      <c r="O43" s="24" t="s">
        <v>356</v>
      </c>
      <c r="P43" s="23">
        <v>1</v>
      </c>
      <c r="Q43" s="23"/>
      <c r="R43" s="23" t="s">
        <v>679</v>
      </c>
    </row>
    <row r="44" spans="1:19" ht="45">
      <c r="A44" s="24" t="s">
        <v>61</v>
      </c>
      <c r="B44" s="24" t="s">
        <v>680</v>
      </c>
      <c r="C44" s="23">
        <v>73130559</v>
      </c>
      <c r="D44" s="24" t="s">
        <v>355</v>
      </c>
      <c r="E44" s="24" t="s">
        <v>74</v>
      </c>
      <c r="F44" s="24" t="s">
        <v>681</v>
      </c>
      <c r="G44" s="26">
        <v>43670</v>
      </c>
      <c r="H44" s="26">
        <v>43812</v>
      </c>
      <c r="I44" s="27">
        <v>23598745</v>
      </c>
      <c r="J44" s="24"/>
      <c r="K44" s="27"/>
      <c r="L44" s="28">
        <f>19322707+3818800</f>
        <v>23141507</v>
      </c>
      <c r="M44" s="28">
        <f>+I44-L44</f>
        <v>457238</v>
      </c>
      <c r="N44" s="67">
        <v>0.98060000000000003</v>
      </c>
      <c r="O44" s="24" t="s">
        <v>356</v>
      </c>
      <c r="P44" s="23">
        <v>5</v>
      </c>
      <c r="Q44" s="23" t="s">
        <v>140</v>
      </c>
      <c r="R44" s="23" t="s">
        <v>682</v>
      </c>
    </row>
    <row r="45" spans="1:19" ht="56.25">
      <c r="A45" s="24" t="s">
        <v>62</v>
      </c>
      <c r="B45" s="24" t="s">
        <v>683</v>
      </c>
      <c r="C45" s="23">
        <v>70142973</v>
      </c>
      <c r="D45" s="24" t="s">
        <v>355</v>
      </c>
      <c r="E45" s="24" t="s">
        <v>74</v>
      </c>
      <c r="F45" s="24" t="s">
        <v>684</v>
      </c>
      <c r="G45" s="26">
        <v>43704</v>
      </c>
      <c r="H45" s="26">
        <v>43812</v>
      </c>
      <c r="I45" s="27">
        <v>15406088</v>
      </c>
      <c r="J45" s="24"/>
      <c r="K45" s="27"/>
      <c r="L45" s="27">
        <v>14768070</v>
      </c>
      <c r="M45" s="28">
        <v>1038018</v>
      </c>
      <c r="N45" s="67">
        <v>0.95850000000000002</v>
      </c>
      <c r="O45" s="24" t="s">
        <v>356</v>
      </c>
      <c r="P45" s="23">
        <v>4</v>
      </c>
      <c r="Q45" s="23"/>
      <c r="R45" s="23" t="s">
        <v>685</v>
      </c>
    </row>
    <row r="46" spans="1:19" ht="56.25">
      <c r="A46" s="24" t="s">
        <v>63</v>
      </c>
      <c r="B46" s="24" t="s">
        <v>686</v>
      </c>
      <c r="C46" s="23">
        <v>1017221421</v>
      </c>
      <c r="D46" s="24" t="s">
        <v>355</v>
      </c>
      <c r="E46" s="24" t="s">
        <v>74</v>
      </c>
      <c r="F46" s="24" t="s">
        <v>205</v>
      </c>
      <c r="G46" s="26">
        <v>43710</v>
      </c>
      <c r="H46" s="26">
        <v>43812</v>
      </c>
      <c r="I46" s="27">
        <v>5631189</v>
      </c>
      <c r="J46" s="24"/>
      <c r="K46" s="27"/>
      <c r="L46" s="27">
        <v>5631189</v>
      </c>
      <c r="M46" s="28">
        <v>0</v>
      </c>
      <c r="N46" s="67">
        <v>1</v>
      </c>
      <c r="O46" s="24" t="s">
        <v>356</v>
      </c>
      <c r="P46" s="23">
        <v>1</v>
      </c>
      <c r="Q46" s="23"/>
      <c r="R46" s="23" t="s">
        <v>687</v>
      </c>
    </row>
    <row r="47" spans="1:19" ht="56.25">
      <c r="A47" s="24" t="s">
        <v>64</v>
      </c>
      <c r="B47" s="24" t="s">
        <v>567</v>
      </c>
      <c r="C47" s="23">
        <v>43148327</v>
      </c>
      <c r="D47" s="24" t="s">
        <v>253</v>
      </c>
      <c r="E47" s="24" t="s">
        <v>473</v>
      </c>
      <c r="F47" s="24" t="s">
        <v>688</v>
      </c>
      <c r="G47" s="26">
        <v>43714</v>
      </c>
      <c r="H47" s="26">
        <v>43744</v>
      </c>
      <c r="I47" s="51">
        <v>201000</v>
      </c>
      <c r="J47" s="24"/>
      <c r="K47" s="27"/>
      <c r="L47" s="51">
        <v>201000</v>
      </c>
      <c r="M47" s="52">
        <v>0</v>
      </c>
      <c r="N47" s="67">
        <v>1</v>
      </c>
      <c r="O47" s="24" t="s">
        <v>356</v>
      </c>
      <c r="P47" s="23">
        <v>1</v>
      </c>
      <c r="Q47" s="23"/>
      <c r="R47" s="23" t="s">
        <v>689</v>
      </c>
    </row>
    <row r="48" spans="1:19" ht="45">
      <c r="A48" s="24" t="s">
        <v>65</v>
      </c>
      <c r="B48" s="24" t="s">
        <v>690</v>
      </c>
      <c r="C48" s="23" t="s">
        <v>691</v>
      </c>
      <c r="D48" s="24" t="s">
        <v>355</v>
      </c>
      <c r="E48" s="24" t="s">
        <v>74</v>
      </c>
      <c r="F48" s="24" t="s">
        <v>692</v>
      </c>
      <c r="G48" s="26">
        <v>43745</v>
      </c>
      <c r="H48" s="26">
        <v>43819</v>
      </c>
      <c r="I48" s="27">
        <v>17220862</v>
      </c>
      <c r="J48" s="24"/>
      <c r="K48" s="27"/>
      <c r="L48" s="28">
        <v>1356600</v>
      </c>
      <c r="M48" s="28">
        <v>15864262</v>
      </c>
      <c r="N48" s="67">
        <v>0.08</v>
      </c>
      <c r="O48" s="24" t="s">
        <v>356</v>
      </c>
      <c r="P48" s="23">
        <v>1</v>
      </c>
      <c r="Q48" s="23"/>
      <c r="R48" s="23" t="s">
        <v>693</v>
      </c>
    </row>
    <row r="49" spans="1:18" ht="45">
      <c r="A49" s="24" t="s">
        <v>66</v>
      </c>
      <c r="B49" s="24" t="s">
        <v>694</v>
      </c>
      <c r="C49" s="23" t="s">
        <v>695</v>
      </c>
      <c r="D49" s="24" t="s">
        <v>253</v>
      </c>
      <c r="E49" s="24" t="s">
        <v>326</v>
      </c>
      <c r="F49" s="24" t="s">
        <v>696</v>
      </c>
      <c r="G49" s="26">
        <v>43795</v>
      </c>
      <c r="H49" s="26" t="s">
        <v>697</v>
      </c>
      <c r="I49" s="27">
        <v>61225500</v>
      </c>
      <c r="J49" s="24"/>
      <c r="K49" s="27"/>
      <c r="L49" s="28">
        <v>60660023</v>
      </c>
      <c r="M49" s="28">
        <v>565477</v>
      </c>
      <c r="N49" s="67">
        <v>0.99</v>
      </c>
      <c r="O49" s="24" t="s">
        <v>356</v>
      </c>
      <c r="P49" s="23">
        <v>1</v>
      </c>
      <c r="Q49" s="23"/>
      <c r="R49" s="23" t="s">
        <v>698</v>
      </c>
    </row>
    <row r="50" spans="1:18" ht="78.75">
      <c r="A50" s="24" t="s">
        <v>67</v>
      </c>
      <c r="B50" s="24" t="s">
        <v>699</v>
      </c>
      <c r="C50" s="23" t="s">
        <v>700</v>
      </c>
      <c r="D50" s="24" t="s">
        <v>355</v>
      </c>
      <c r="E50" s="24" t="s">
        <v>581</v>
      </c>
      <c r="F50" s="24" t="s">
        <v>346</v>
      </c>
      <c r="G50" s="26">
        <v>43567</v>
      </c>
      <c r="H50" s="26">
        <v>43803</v>
      </c>
      <c r="I50" s="27" t="s">
        <v>233</v>
      </c>
      <c r="J50" s="24"/>
      <c r="K50" s="27"/>
      <c r="L50" s="27">
        <v>0</v>
      </c>
      <c r="M50" s="28">
        <v>0</v>
      </c>
      <c r="N50" s="67"/>
      <c r="O50" s="24" t="s">
        <v>576</v>
      </c>
      <c r="P50" s="23">
        <v>1</v>
      </c>
      <c r="Q50" s="23"/>
      <c r="R50" s="23" t="s">
        <v>701</v>
      </c>
    </row>
    <row r="56" spans="1:18">
      <c r="J56" s="72">
        <f>I37+K37</f>
        <v>1003695941</v>
      </c>
    </row>
  </sheetData>
  <autoFilter ref="A2:S50" xr:uid="{5D0D325A-4409-432C-91AF-0DCD5E5D1F01}"/>
  <mergeCells count="1">
    <mergeCell ref="A1:R1"/>
  </mergeCells>
  <hyperlinks>
    <hyperlink ref="R34" r:id="rId1" xr:uid="{82349582-2622-4007-98F7-17456166D82A}"/>
    <hyperlink ref="R37" r:id="rId2" xr:uid="{4AFEC3E6-B95E-43FC-B539-3E741B52804B}"/>
  </hyperlinks>
  <pageMargins left="0.7" right="0.7" top="0.75" bottom="0.75" header="0.3" footer="0.3"/>
  <pageSetup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124A-C810-4742-94A3-F30768C20EDB}">
  <dimension ref="A1:Z101"/>
  <sheetViews>
    <sheetView zoomScale="80" zoomScaleNormal="80" workbookViewId="0">
      <pane xSplit="2" ySplit="2" topLeftCell="K31" activePane="bottomRight" state="frozen"/>
      <selection pane="topRight" activeCell="C1" sqref="C1"/>
      <selection pane="bottomLeft" activeCell="A3" sqref="A3"/>
      <selection pane="bottomRight" activeCell="Q31" sqref="Q31"/>
    </sheetView>
  </sheetViews>
  <sheetFormatPr baseColWidth="10" defaultColWidth="11.42578125" defaultRowHeight="15"/>
  <cols>
    <col min="1" max="1" width="12" bestFit="1" customWidth="1"/>
    <col min="2" max="2" width="52" bestFit="1" customWidth="1"/>
    <col min="3" max="3" width="12.7109375" bestFit="1" customWidth="1"/>
    <col min="4" max="5" width="18.5703125" customWidth="1"/>
    <col min="6" max="6" width="43.85546875" customWidth="1"/>
    <col min="7" max="7" width="19.7109375" customWidth="1"/>
    <col min="8" max="8" width="25" style="131" customWidth="1"/>
    <col min="9" max="9" width="18.85546875" customWidth="1"/>
    <col min="10" max="10" width="16.7109375" bestFit="1" customWidth="1"/>
    <col min="11" max="11" width="16.7109375" customWidth="1"/>
    <col min="12" max="12" width="17.7109375" customWidth="1"/>
    <col min="13" max="13" width="18" customWidth="1"/>
    <col min="14" max="14" width="13.140625" bestFit="1" customWidth="1"/>
    <col min="15" max="15" width="13.85546875" customWidth="1"/>
    <col min="16" max="16" width="37.42578125" customWidth="1"/>
    <col min="17" max="17" width="40" customWidth="1"/>
  </cols>
  <sheetData>
    <row r="1" spans="1:17" ht="28.5" customHeight="1">
      <c r="A1" s="283" t="s">
        <v>702</v>
      </c>
      <c r="B1" s="284"/>
      <c r="C1" s="284"/>
      <c r="D1" s="284"/>
      <c r="E1" s="284"/>
      <c r="F1" s="284"/>
      <c r="G1" s="284"/>
      <c r="H1" s="284"/>
      <c r="I1" s="284"/>
      <c r="J1" s="284"/>
      <c r="K1" s="284"/>
      <c r="L1" s="284"/>
      <c r="M1" s="284"/>
      <c r="N1" s="284"/>
      <c r="O1" s="284"/>
      <c r="P1" s="284"/>
      <c r="Q1" s="284"/>
    </row>
    <row r="2" spans="1:17" ht="30">
      <c r="A2" s="1" t="s">
        <v>1</v>
      </c>
      <c r="B2" s="2" t="s">
        <v>2</v>
      </c>
      <c r="C2" s="2" t="s">
        <v>3</v>
      </c>
      <c r="D2" s="2" t="s">
        <v>4</v>
      </c>
      <c r="E2" s="19" t="s">
        <v>5</v>
      </c>
      <c r="F2" s="2" t="s">
        <v>6</v>
      </c>
      <c r="G2" s="2" t="s">
        <v>7</v>
      </c>
      <c r="H2" s="2" t="s">
        <v>8</v>
      </c>
      <c r="I2" s="2" t="s">
        <v>9</v>
      </c>
      <c r="J2" s="2" t="s">
        <v>10</v>
      </c>
      <c r="K2" s="2" t="s">
        <v>11</v>
      </c>
      <c r="L2" s="1" t="s">
        <v>12</v>
      </c>
      <c r="M2" s="1" t="s">
        <v>13</v>
      </c>
      <c r="N2" s="2" t="s">
        <v>14</v>
      </c>
      <c r="O2" s="2" t="s">
        <v>15</v>
      </c>
      <c r="P2" s="2" t="s">
        <v>16</v>
      </c>
      <c r="Q2" s="2" t="s">
        <v>17</v>
      </c>
    </row>
    <row r="3" spans="1:17" ht="44.25" customHeight="1">
      <c r="A3" s="85" t="s">
        <v>703</v>
      </c>
      <c r="B3" s="85" t="s">
        <v>667</v>
      </c>
      <c r="C3" s="85" t="s">
        <v>668</v>
      </c>
      <c r="D3" s="4" t="s">
        <v>355</v>
      </c>
      <c r="E3" s="4" t="s">
        <v>74</v>
      </c>
      <c r="F3" s="8" t="s">
        <v>290</v>
      </c>
      <c r="G3" s="6">
        <v>43832</v>
      </c>
      <c r="H3" s="6">
        <v>43982</v>
      </c>
      <c r="I3" s="89">
        <v>11900000</v>
      </c>
      <c r="J3" s="3"/>
      <c r="K3" s="5"/>
      <c r="L3" s="5"/>
      <c r="M3" s="5"/>
      <c r="N3" s="7"/>
      <c r="O3" s="3" t="s">
        <v>77</v>
      </c>
      <c r="P3" s="8"/>
      <c r="Q3" s="9" t="s">
        <v>704</v>
      </c>
    </row>
    <row r="4" spans="1:17" ht="63.75">
      <c r="A4" s="85" t="s">
        <v>705</v>
      </c>
      <c r="B4" s="85" t="s">
        <v>706</v>
      </c>
      <c r="C4" s="85">
        <v>98572861</v>
      </c>
      <c r="D4" s="4" t="s">
        <v>355</v>
      </c>
      <c r="E4" s="4" t="s">
        <v>74</v>
      </c>
      <c r="F4" s="8" t="s">
        <v>75</v>
      </c>
      <c r="G4" s="6">
        <v>43837</v>
      </c>
      <c r="H4" s="6">
        <v>44192</v>
      </c>
      <c r="I4" s="89">
        <v>50912574</v>
      </c>
      <c r="J4" s="3"/>
      <c r="K4" s="5"/>
      <c r="L4" s="5"/>
      <c r="M4" s="5"/>
      <c r="N4" s="7"/>
      <c r="O4" s="3"/>
      <c r="P4" s="8"/>
      <c r="Q4" s="9" t="s">
        <v>707</v>
      </c>
    </row>
    <row r="5" spans="1:17" ht="51">
      <c r="A5" s="85" t="s">
        <v>708</v>
      </c>
      <c r="B5" s="85" t="s">
        <v>241</v>
      </c>
      <c r="C5" s="85" t="s">
        <v>242</v>
      </c>
      <c r="D5" s="4" t="s">
        <v>355</v>
      </c>
      <c r="E5" s="4" t="s">
        <v>74</v>
      </c>
      <c r="F5" s="8" t="s">
        <v>489</v>
      </c>
      <c r="G5" s="6">
        <v>43839</v>
      </c>
      <c r="H5" s="6">
        <v>44196</v>
      </c>
      <c r="I5" s="89">
        <v>54538225</v>
      </c>
      <c r="J5" s="3"/>
      <c r="K5" s="5"/>
      <c r="L5" s="5"/>
      <c r="M5" s="5"/>
      <c r="N5" s="7"/>
      <c r="O5" s="3"/>
      <c r="P5" s="10"/>
      <c r="Q5" s="9" t="s">
        <v>709</v>
      </c>
    </row>
    <row r="6" spans="1:17" ht="63.75">
      <c r="A6" s="85" t="s">
        <v>710</v>
      </c>
      <c r="B6" s="85" t="s">
        <v>711</v>
      </c>
      <c r="C6" s="85">
        <v>70142973</v>
      </c>
      <c r="D6" s="4" t="s">
        <v>355</v>
      </c>
      <c r="E6" s="4" t="s">
        <v>74</v>
      </c>
      <c r="F6" s="8" t="s">
        <v>712</v>
      </c>
      <c r="G6" s="6">
        <v>43843</v>
      </c>
      <c r="H6" s="6">
        <v>44177</v>
      </c>
      <c r="I6" s="89">
        <v>48579165</v>
      </c>
      <c r="J6" s="3"/>
      <c r="K6" s="5"/>
      <c r="L6" s="5"/>
      <c r="M6" s="5"/>
      <c r="N6" s="7"/>
      <c r="O6" s="3"/>
      <c r="P6" s="10"/>
      <c r="Q6" s="9" t="s">
        <v>713</v>
      </c>
    </row>
    <row r="7" spans="1:17" ht="63.75">
      <c r="A7" s="85" t="s">
        <v>714</v>
      </c>
      <c r="B7" s="85" t="s">
        <v>715</v>
      </c>
      <c r="C7" s="85">
        <v>1152434176</v>
      </c>
      <c r="D7" s="4" t="s">
        <v>355</v>
      </c>
      <c r="E7" s="4" t="s">
        <v>74</v>
      </c>
      <c r="F7" s="8" t="s">
        <v>716</v>
      </c>
      <c r="G7" s="6">
        <v>43843</v>
      </c>
      <c r="H7" s="6">
        <v>44177</v>
      </c>
      <c r="I7" s="89">
        <v>52036897</v>
      </c>
      <c r="J7" s="3"/>
      <c r="K7" s="5"/>
      <c r="L7" s="5"/>
      <c r="M7" s="5"/>
      <c r="N7" s="7"/>
      <c r="O7" s="3"/>
      <c r="P7" s="8"/>
      <c r="Q7" s="9" t="s">
        <v>717</v>
      </c>
    </row>
    <row r="8" spans="1:17" ht="63.75">
      <c r="A8" s="85" t="s">
        <v>718</v>
      </c>
      <c r="B8" s="85" t="s">
        <v>719</v>
      </c>
      <c r="C8" s="85">
        <v>1028014029</v>
      </c>
      <c r="D8" s="4" t="s">
        <v>355</v>
      </c>
      <c r="E8" s="4" t="s">
        <v>74</v>
      </c>
      <c r="F8" s="8" t="s">
        <v>720</v>
      </c>
      <c r="G8" s="6">
        <v>43844</v>
      </c>
      <c r="H8" s="6">
        <v>44176</v>
      </c>
      <c r="I8" s="89">
        <v>30371984</v>
      </c>
      <c r="J8" s="3"/>
      <c r="K8" s="5"/>
      <c r="L8" s="5"/>
      <c r="M8" s="5"/>
      <c r="N8" s="7"/>
      <c r="O8" s="3"/>
      <c r="P8" s="10"/>
      <c r="Q8" s="9" t="s">
        <v>721</v>
      </c>
    </row>
    <row r="9" spans="1:17" ht="63.75">
      <c r="A9" s="85" t="s">
        <v>722</v>
      </c>
      <c r="B9" s="85" t="s">
        <v>616</v>
      </c>
      <c r="C9" s="85">
        <v>39389544</v>
      </c>
      <c r="D9" s="4" t="s">
        <v>355</v>
      </c>
      <c r="E9" s="4" t="s">
        <v>74</v>
      </c>
      <c r="F9" s="8" t="s">
        <v>723</v>
      </c>
      <c r="G9" s="6">
        <v>43845</v>
      </c>
      <c r="H9" s="6">
        <v>44176</v>
      </c>
      <c r="I9" s="89">
        <v>45182751</v>
      </c>
      <c r="J9" s="3"/>
      <c r="K9" s="5"/>
      <c r="L9" s="5"/>
      <c r="M9" s="5"/>
      <c r="N9" s="7"/>
      <c r="O9" s="3"/>
      <c r="P9" s="10"/>
      <c r="Q9" s="9" t="s">
        <v>724</v>
      </c>
    </row>
    <row r="10" spans="1:17" ht="63.75">
      <c r="A10" s="85" t="s">
        <v>725</v>
      </c>
      <c r="B10" s="85" t="s">
        <v>726</v>
      </c>
      <c r="C10" s="85">
        <v>98663524</v>
      </c>
      <c r="D10" s="4" t="s">
        <v>355</v>
      </c>
      <c r="E10" s="4" t="s">
        <v>74</v>
      </c>
      <c r="F10" s="8" t="s">
        <v>727</v>
      </c>
      <c r="G10" s="6">
        <v>43845</v>
      </c>
      <c r="H10" s="6">
        <v>44183</v>
      </c>
      <c r="I10" s="89">
        <v>50912574</v>
      </c>
      <c r="J10" s="3"/>
      <c r="K10" s="5"/>
      <c r="L10" s="5"/>
      <c r="M10" s="3"/>
      <c r="N10" s="3"/>
      <c r="O10" s="3"/>
      <c r="P10" s="10"/>
      <c r="Q10" s="9" t="s">
        <v>728</v>
      </c>
    </row>
    <row r="11" spans="1:17" ht="89.25">
      <c r="A11" s="85" t="s">
        <v>729</v>
      </c>
      <c r="B11" s="85" t="s">
        <v>730</v>
      </c>
      <c r="C11" s="85">
        <v>43261299</v>
      </c>
      <c r="D11" s="4" t="s">
        <v>355</v>
      </c>
      <c r="E11" s="4" t="s">
        <v>74</v>
      </c>
      <c r="F11" s="8" t="s">
        <v>731</v>
      </c>
      <c r="G11" s="6">
        <v>43851</v>
      </c>
      <c r="H11" s="6">
        <v>44189</v>
      </c>
      <c r="I11" s="89">
        <v>19604267</v>
      </c>
      <c r="J11" s="3"/>
      <c r="K11" s="5"/>
      <c r="L11" s="5"/>
      <c r="M11" s="14"/>
      <c r="N11" s="15"/>
      <c r="O11" s="3"/>
      <c r="P11" s="8"/>
      <c r="Q11" s="9" t="s">
        <v>732</v>
      </c>
    </row>
    <row r="12" spans="1:17" ht="63.75">
      <c r="A12" s="85" t="s">
        <v>733</v>
      </c>
      <c r="B12" s="85" t="s">
        <v>734</v>
      </c>
      <c r="C12" s="85">
        <v>1128422725</v>
      </c>
      <c r="D12" s="4" t="s">
        <v>355</v>
      </c>
      <c r="E12" s="4" t="s">
        <v>74</v>
      </c>
      <c r="F12" s="8" t="s">
        <v>735</v>
      </c>
      <c r="G12" s="6">
        <v>43851</v>
      </c>
      <c r="H12" s="6">
        <v>45271</v>
      </c>
      <c r="I12" s="89">
        <v>50108761</v>
      </c>
      <c r="J12" s="3"/>
      <c r="K12" s="5"/>
      <c r="L12" s="5"/>
      <c r="M12" s="14"/>
      <c r="N12" s="15"/>
      <c r="O12" s="3"/>
      <c r="P12" s="8"/>
      <c r="Q12" s="9" t="s">
        <v>736</v>
      </c>
    </row>
    <row r="13" spans="1:17" ht="76.5">
      <c r="A13" s="85" t="s">
        <v>737</v>
      </c>
      <c r="B13" s="85" t="s">
        <v>738</v>
      </c>
      <c r="C13" s="85">
        <v>1146435265</v>
      </c>
      <c r="D13" s="4" t="s">
        <v>355</v>
      </c>
      <c r="E13" s="4" t="s">
        <v>74</v>
      </c>
      <c r="F13" s="8" t="s">
        <v>739</v>
      </c>
      <c r="G13" s="6">
        <v>43851</v>
      </c>
      <c r="H13" s="6">
        <v>43910</v>
      </c>
      <c r="I13" s="89">
        <v>34391807</v>
      </c>
      <c r="J13" s="3"/>
      <c r="K13" s="5"/>
      <c r="L13" s="5"/>
      <c r="M13" s="14"/>
      <c r="N13" s="15"/>
      <c r="O13" s="3"/>
      <c r="P13" s="10"/>
      <c r="Q13" s="9" t="s">
        <v>740</v>
      </c>
    </row>
    <row r="14" spans="1:17" ht="63.75">
      <c r="A14" s="85" t="s">
        <v>741</v>
      </c>
      <c r="B14" s="85" t="s">
        <v>742</v>
      </c>
      <c r="C14" s="85" t="s">
        <v>115</v>
      </c>
      <c r="D14" s="4" t="s">
        <v>116</v>
      </c>
      <c r="E14" s="4" t="s">
        <v>74</v>
      </c>
      <c r="F14" s="8" t="s">
        <v>117</v>
      </c>
      <c r="G14" s="6">
        <v>43851</v>
      </c>
      <c r="H14" s="6">
        <v>44196</v>
      </c>
      <c r="I14" s="89">
        <v>95959957</v>
      </c>
      <c r="J14" s="3"/>
      <c r="K14" s="3"/>
      <c r="L14" s="5"/>
      <c r="M14" s="3"/>
      <c r="N14" s="3"/>
      <c r="O14" s="3"/>
      <c r="P14" s="10"/>
      <c r="Q14" s="9" t="s">
        <v>743</v>
      </c>
    </row>
    <row r="15" spans="1:17" ht="51">
      <c r="A15" s="85" t="s">
        <v>744</v>
      </c>
      <c r="B15" s="85" t="s">
        <v>120</v>
      </c>
      <c r="C15" s="85" t="s">
        <v>745</v>
      </c>
      <c r="D15" s="4" t="s">
        <v>355</v>
      </c>
      <c r="E15" s="4" t="s">
        <v>74</v>
      </c>
      <c r="F15" s="8" t="s">
        <v>121</v>
      </c>
      <c r="G15" s="6">
        <v>43859</v>
      </c>
      <c r="H15" s="6">
        <v>44176</v>
      </c>
      <c r="I15" s="89">
        <v>1600000</v>
      </c>
      <c r="J15" s="3"/>
      <c r="K15" s="3"/>
      <c r="L15" s="5"/>
      <c r="M15" s="3"/>
      <c r="N15" s="3"/>
      <c r="O15" s="3"/>
      <c r="P15" s="10"/>
      <c r="Q15" s="9" t="s">
        <v>746</v>
      </c>
    </row>
    <row r="16" spans="1:17" ht="76.5">
      <c r="A16" s="85" t="s">
        <v>747</v>
      </c>
      <c r="B16" s="85" t="s">
        <v>748</v>
      </c>
      <c r="C16" s="85">
        <v>71275680</v>
      </c>
      <c r="D16" s="4" t="s">
        <v>355</v>
      </c>
      <c r="E16" s="4" t="s">
        <v>74</v>
      </c>
      <c r="F16" s="8" t="s">
        <v>749</v>
      </c>
      <c r="G16" s="6">
        <v>43865</v>
      </c>
      <c r="H16" s="6">
        <v>44189</v>
      </c>
      <c r="I16" s="89">
        <v>47108761</v>
      </c>
      <c r="J16" s="3"/>
      <c r="K16" s="3"/>
      <c r="L16" s="5"/>
      <c r="M16" s="3"/>
      <c r="N16" s="3"/>
      <c r="O16" s="3"/>
      <c r="P16" s="10"/>
      <c r="Q16" s="9" t="s">
        <v>750</v>
      </c>
    </row>
    <row r="17" spans="1:26" ht="76.5">
      <c r="A17" s="85" t="s">
        <v>751</v>
      </c>
      <c r="B17" s="85" t="s">
        <v>752</v>
      </c>
      <c r="C17" s="85">
        <v>1035851121</v>
      </c>
      <c r="D17" s="4" t="s">
        <v>355</v>
      </c>
      <c r="E17" s="4" t="s">
        <v>74</v>
      </c>
      <c r="F17" s="8" t="s">
        <v>753</v>
      </c>
      <c r="G17" s="6">
        <v>43865</v>
      </c>
      <c r="H17" s="6">
        <v>44189</v>
      </c>
      <c r="I17" s="89">
        <v>49108761</v>
      </c>
      <c r="J17" s="3"/>
      <c r="K17" s="3"/>
      <c r="L17" s="5"/>
      <c r="M17" s="3"/>
      <c r="N17" s="3"/>
      <c r="O17" s="3"/>
      <c r="P17" s="10"/>
      <c r="Q17" s="9" t="s">
        <v>754</v>
      </c>
    </row>
    <row r="18" spans="1:26" ht="51">
      <c r="A18" s="85" t="s">
        <v>755</v>
      </c>
      <c r="B18" s="85" t="s">
        <v>756</v>
      </c>
      <c r="C18" s="85" t="s">
        <v>757</v>
      </c>
      <c r="D18" s="4" t="s">
        <v>355</v>
      </c>
      <c r="E18" s="4" t="s">
        <v>74</v>
      </c>
      <c r="F18" s="8" t="s">
        <v>758</v>
      </c>
      <c r="G18" s="6">
        <v>43875</v>
      </c>
      <c r="H18" s="6">
        <v>44196</v>
      </c>
      <c r="I18" s="89">
        <v>7954610</v>
      </c>
      <c r="J18" s="3"/>
      <c r="K18" s="3"/>
      <c r="L18" s="5"/>
      <c r="M18" s="3"/>
      <c r="N18" s="3"/>
      <c r="O18" s="3"/>
      <c r="P18" s="10"/>
      <c r="Q18" s="9" t="s">
        <v>759</v>
      </c>
    </row>
    <row r="19" spans="1:26" ht="38.25">
      <c r="A19" s="85" t="s">
        <v>760</v>
      </c>
      <c r="B19" s="85" t="s">
        <v>761</v>
      </c>
      <c r="C19" s="85">
        <v>1017162490</v>
      </c>
      <c r="D19" s="4" t="s">
        <v>253</v>
      </c>
      <c r="E19" s="4" t="s">
        <v>473</v>
      </c>
      <c r="F19" s="8" t="s">
        <v>254</v>
      </c>
      <c r="G19" s="6">
        <v>43880</v>
      </c>
      <c r="H19" s="6">
        <v>44196</v>
      </c>
      <c r="I19" s="89">
        <v>17000000</v>
      </c>
      <c r="J19" s="3"/>
      <c r="K19" s="3"/>
      <c r="L19" s="5"/>
      <c r="M19" s="3"/>
      <c r="N19" s="3"/>
      <c r="O19" s="3"/>
      <c r="P19" s="10"/>
      <c r="Q19" s="9" t="s">
        <v>762</v>
      </c>
    </row>
    <row r="20" spans="1:26" ht="51">
      <c r="A20" s="85" t="s">
        <v>763</v>
      </c>
      <c r="B20" s="85" t="s">
        <v>764</v>
      </c>
      <c r="C20" s="85">
        <v>71361429</v>
      </c>
      <c r="D20" s="4" t="s">
        <v>355</v>
      </c>
      <c r="E20" s="4" t="s">
        <v>74</v>
      </c>
      <c r="F20" s="8" t="s">
        <v>765</v>
      </c>
      <c r="G20" s="6">
        <v>43881</v>
      </c>
      <c r="H20" s="6">
        <v>44189</v>
      </c>
      <c r="I20" s="89">
        <v>26860772</v>
      </c>
      <c r="J20" s="3"/>
      <c r="K20" s="3"/>
      <c r="L20" s="5"/>
      <c r="M20" s="3"/>
      <c r="N20" s="3"/>
      <c r="O20" s="3"/>
      <c r="P20" s="10"/>
      <c r="Q20" s="9" t="s">
        <v>766</v>
      </c>
    </row>
    <row r="21" spans="1:26" ht="76.5">
      <c r="A21" s="85" t="s">
        <v>767</v>
      </c>
      <c r="B21" s="85" t="s">
        <v>768</v>
      </c>
      <c r="C21" s="85">
        <v>71756810</v>
      </c>
      <c r="D21" s="4" t="s">
        <v>355</v>
      </c>
      <c r="E21" s="4" t="s">
        <v>74</v>
      </c>
      <c r="F21" s="8" t="s">
        <v>739</v>
      </c>
      <c r="G21" s="6">
        <v>43881</v>
      </c>
      <c r="H21" s="6">
        <v>44057</v>
      </c>
      <c r="I21" s="89">
        <v>29807408</v>
      </c>
      <c r="J21" s="3"/>
      <c r="K21" s="3"/>
      <c r="L21" s="5"/>
      <c r="M21" s="3"/>
      <c r="N21" s="3"/>
      <c r="O21" s="3"/>
      <c r="P21" s="10"/>
      <c r="Q21" s="9" t="s">
        <v>769</v>
      </c>
    </row>
    <row r="22" spans="1:26" ht="51">
      <c r="A22" s="85" t="s">
        <v>770</v>
      </c>
      <c r="B22" s="85" t="s">
        <v>771</v>
      </c>
      <c r="C22" s="85">
        <v>1015277336</v>
      </c>
      <c r="D22" s="4" t="s">
        <v>355</v>
      </c>
      <c r="E22" s="4" t="s">
        <v>74</v>
      </c>
      <c r="F22" s="8" t="s">
        <v>772</v>
      </c>
      <c r="G22" s="6">
        <v>43881</v>
      </c>
      <c r="H22" s="6" t="s">
        <v>773</v>
      </c>
      <c r="I22" s="89">
        <v>25807408</v>
      </c>
      <c r="J22" s="3"/>
      <c r="K22" s="3"/>
      <c r="L22" s="5"/>
      <c r="M22" s="3"/>
      <c r="N22" s="3"/>
      <c r="O22" s="3"/>
      <c r="P22" s="10"/>
      <c r="Q22" s="9" t="s">
        <v>774</v>
      </c>
    </row>
    <row r="23" spans="1:26" ht="89.25">
      <c r="A23" s="85" t="s">
        <v>775</v>
      </c>
      <c r="B23" s="85" t="s">
        <v>776</v>
      </c>
      <c r="C23" s="85">
        <v>43446938</v>
      </c>
      <c r="D23" s="4" t="s">
        <v>355</v>
      </c>
      <c r="E23" s="4" t="s">
        <v>74</v>
      </c>
      <c r="F23" s="8" t="s">
        <v>777</v>
      </c>
      <c r="G23" s="6">
        <v>43887</v>
      </c>
      <c r="H23" s="6">
        <v>44183</v>
      </c>
      <c r="I23" s="89">
        <v>43158648</v>
      </c>
      <c r="J23" s="3"/>
      <c r="K23" s="3"/>
      <c r="L23" s="5"/>
      <c r="M23" s="3"/>
      <c r="N23" s="3"/>
      <c r="O23" s="3"/>
      <c r="P23" s="10"/>
      <c r="Q23" s="9" t="s">
        <v>778</v>
      </c>
    </row>
    <row r="24" spans="1:26" ht="60">
      <c r="A24" s="85" t="s">
        <v>779</v>
      </c>
      <c r="B24" s="85" t="s">
        <v>780</v>
      </c>
      <c r="C24" s="85" t="s">
        <v>781</v>
      </c>
      <c r="D24" s="4" t="s">
        <v>355</v>
      </c>
      <c r="E24" s="4" t="s">
        <v>221</v>
      </c>
      <c r="F24" s="8" t="s">
        <v>782</v>
      </c>
      <c r="G24" s="6">
        <v>43902</v>
      </c>
      <c r="H24" s="6">
        <v>44194</v>
      </c>
      <c r="I24" s="89">
        <v>58339200</v>
      </c>
      <c r="J24" s="3"/>
      <c r="K24" s="3"/>
      <c r="L24" s="5"/>
      <c r="M24" s="3"/>
      <c r="N24" s="3"/>
      <c r="O24" s="3"/>
      <c r="P24" s="10"/>
      <c r="Q24" s="9" t="s">
        <v>783</v>
      </c>
    </row>
    <row r="25" spans="1:26" ht="60">
      <c r="A25" s="85" t="s">
        <v>784</v>
      </c>
      <c r="B25" s="85" t="s">
        <v>640</v>
      </c>
      <c r="C25" s="85" t="s">
        <v>785</v>
      </c>
      <c r="D25" s="4" t="s">
        <v>355</v>
      </c>
      <c r="E25" s="4" t="s">
        <v>221</v>
      </c>
      <c r="F25" s="8" t="s">
        <v>786</v>
      </c>
      <c r="G25" s="6">
        <v>43936</v>
      </c>
      <c r="H25" s="6">
        <v>44178</v>
      </c>
      <c r="I25" s="89">
        <v>133667519</v>
      </c>
      <c r="J25" s="3"/>
      <c r="K25" s="3"/>
      <c r="L25" s="5"/>
      <c r="M25" s="3"/>
      <c r="N25" s="3"/>
      <c r="O25" s="3"/>
      <c r="P25" s="10"/>
      <c r="Q25" s="9" t="s">
        <v>787</v>
      </c>
    </row>
    <row r="26" spans="1:26">
      <c r="A26" s="85" t="s">
        <v>788</v>
      </c>
      <c r="B26" s="85" t="s">
        <v>789</v>
      </c>
      <c r="C26" s="85">
        <v>70754497</v>
      </c>
      <c r="D26" s="4" t="e">
        <v>#N/A</v>
      </c>
      <c r="E26" s="4" t="e">
        <v>#N/A</v>
      </c>
      <c r="F26" s="8" t="e">
        <v>#N/A</v>
      </c>
      <c r="G26" s="6" t="e">
        <v>#N/A</v>
      </c>
      <c r="H26" s="6"/>
      <c r="I26" s="89" t="e">
        <v>#N/A</v>
      </c>
      <c r="J26" s="3"/>
      <c r="K26" s="3"/>
      <c r="L26" s="5"/>
      <c r="M26" s="3"/>
      <c r="N26" s="3"/>
      <c r="O26" s="3"/>
      <c r="P26" s="10"/>
      <c r="Q26" s="9" t="e">
        <v>#N/A</v>
      </c>
      <c r="X26" s="131">
        <f>7/5/2020</f>
        <v>6.9306930693069303E-4</v>
      </c>
      <c r="Z26">
        <f>465/12</f>
        <v>38.75</v>
      </c>
    </row>
    <row r="27" spans="1:26" ht="89.25">
      <c r="A27" s="85" t="s">
        <v>790</v>
      </c>
      <c r="B27" s="85" t="s">
        <v>791</v>
      </c>
      <c r="C27" s="85">
        <v>800178906</v>
      </c>
      <c r="D27" s="4" t="s">
        <v>355</v>
      </c>
      <c r="E27" s="4" t="s">
        <v>473</v>
      </c>
      <c r="F27" s="8" t="s">
        <v>792</v>
      </c>
      <c r="G27" s="6">
        <v>43948</v>
      </c>
      <c r="H27" s="6">
        <v>44189</v>
      </c>
      <c r="I27" s="89">
        <v>1600000</v>
      </c>
      <c r="J27" s="3"/>
      <c r="K27" s="3"/>
      <c r="L27" s="5"/>
      <c r="M27" s="3"/>
      <c r="N27" s="3"/>
      <c r="O27" s="3"/>
      <c r="P27" s="10"/>
      <c r="Q27" s="9" t="s">
        <v>793</v>
      </c>
    </row>
    <row r="28" spans="1:26" ht="63.75">
      <c r="A28" s="85" t="s">
        <v>794</v>
      </c>
      <c r="B28" s="85" t="s">
        <v>795</v>
      </c>
      <c r="C28" s="85" t="s">
        <v>462</v>
      </c>
      <c r="D28" s="4" t="s">
        <v>355</v>
      </c>
      <c r="E28" s="4" t="s">
        <v>221</v>
      </c>
      <c r="F28" s="8" t="s">
        <v>463</v>
      </c>
      <c r="G28" s="6">
        <v>43955</v>
      </c>
      <c r="H28" s="6">
        <v>44430</v>
      </c>
      <c r="I28" s="89">
        <v>80971745</v>
      </c>
      <c r="J28" s="3"/>
      <c r="K28" s="3"/>
      <c r="L28" s="5"/>
      <c r="M28" s="3"/>
      <c r="N28" s="3"/>
      <c r="O28" s="3"/>
      <c r="P28" s="10"/>
      <c r="Q28" s="9" t="s">
        <v>796</v>
      </c>
    </row>
    <row r="29" spans="1:26" ht="51">
      <c r="A29" s="85" t="s">
        <v>797</v>
      </c>
      <c r="B29" s="85" t="s">
        <v>798</v>
      </c>
      <c r="C29" s="85">
        <v>94428765</v>
      </c>
      <c r="D29" s="4" t="s">
        <v>355</v>
      </c>
      <c r="E29" s="4" t="s">
        <v>74</v>
      </c>
      <c r="F29" s="8" t="s">
        <v>799</v>
      </c>
      <c r="G29" s="6">
        <v>43964</v>
      </c>
      <c r="H29" s="6">
        <v>44176</v>
      </c>
      <c r="I29" s="89">
        <v>15000000</v>
      </c>
      <c r="J29" s="3"/>
      <c r="K29" s="3"/>
      <c r="L29" s="5"/>
      <c r="M29" s="3"/>
      <c r="N29" s="3"/>
      <c r="O29" s="3"/>
      <c r="P29" s="10"/>
      <c r="Q29" s="9" t="s">
        <v>800</v>
      </c>
    </row>
    <row r="30" spans="1:26" ht="45">
      <c r="A30" s="85" t="s">
        <v>801</v>
      </c>
      <c r="B30" s="85" t="s">
        <v>667</v>
      </c>
      <c r="C30" s="85" t="s">
        <v>668</v>
      </c>
      <c r="D30" s="4" t="s">
        <v>355</v>
      </c>
      <c r="E30" s="4" t="s">
        <v>74</v>
      </c>
      <c r="F30" s="8" t="s">
        <v>669</v>
      </c>
      <c r="G30" s="6">
        <v>43980</v>
      </c>
      <c r="H30" s="6">
        <v>44195</v>
      </c>
      <c r="I30" s="89">
        <v>17293080</v>
      </c>
      <c r="J30" s="3"/>
      <c r="K30" s="3"/>
      <c r="L30" s="5"/>
      <c r="M30" s="3"/>
      <c r="N30" s="3"/>
      <c r="O30" s="3"/>
      <c r="P30" s="10"/>
      <c r="Q30" s="9" t="s">
        <v>802</v>
      </c>
    </row>
    <row r="31" spans="1:26" ht="51">
      <c r="A31" s="85" t="s">
        <v>803</v>
      </c>
      <c r="B31" s="85" t="s">
        <v>516</v>
      </c>
      <c r="C31" s="85" t="s">
        <v>804</v>
      </c>
      <c r="D31" s="4" t="s">
        <v>805</v>
      </c>
      <c r="E31" s="4" t="s">
        <v>326</v>
      </c>
      <c r="F31" s="8" t="s">
        <v>806</v>
      </c>
      <c r="G31" s="6">
        <v>43992</v>
      </c>
      <c r="H31" s="6">
        <v>44074</v>
      </c>
      <c r="I31" s="89">
        <v>72254067</v>
      </c>
      <c r="J31" s="3"/>
      <c r="K31" s="3"/>
      <c r="L31" s="5"/>
      <c r="M31" s="3"/>
      <c r="N31" s="3"/>
      <c r="O31" s="3"/>
      <c r="P31" s="10"/>
      <c r="Q31" s="18" t="s">
        <v>807</v>
      </c>
    </row>
    <row r="32" spans="1:26" ht="63.75">
      <c r="A32" s="85" t="s">
        <v>808</v>
      </c>
      <c r="B32" s="85" t="s">
        <v>809</v>
      </c>
      <c r="C32" s="85">
        <v>1037591416</v>
      </c>
      <c r="D32" s="4" t="s">
        <v>355</v>
      </c>
      <c r="E32" s="4" t="s">
        <v>74</v>
      </c>
      <c r="F32" s="8" t="s">
        <v>810</v>
      </c>
      <c r="G32" s="6">
        <v>44036</v>
      </c>
      <c r="H32" s="6">
        <v>44189</v>
      </c>
      <c r="I32" s="89">
        <v>25445075</v>
      </c>
      <c r="J32" s="3"/>
      <c r="K32" s="3"/>
      <c r="L32" s="5"/>
      <c r="M32" s="3"/>
      <c r="N32" s="3"/>
      <c r="O32" s="3"/>
      <c r="P32" s="10"/>
      <c r="Q32" s="9" t="s">
        <v>811</v>
      </c>
    </row>
    <row r="33" spans="1:17" ht="51">
      <c r="A33" s="85" t="s">
        <v>812</v>
      </c>
      <c r="B33" s="85" t="s">
        <v>813</v>
      </c>
      <c r="C33" s="85">
        <v>1026144099</v>
      </c>
      <c r="D33" s="4" t="s">
        <v>355</v>
      </c>
      <c r="E33" s="4" t="s">
        <v>74</v>
      </c>
      <c r="F33" s="8" t="s">
        <v>814</v>
      </c>
      <c r="G33" s="6">
        <v>44039</v>
      </c>
      <c r="H33" s="6">
        <v>44183</v>
      </c>
      <c r="I33" s="89">
        <v>27067272</v>
      </c>
      <c r="J33" s="3"/>
      <c r="K33" s="3"/>
      <c r="L33" s="5">
        <v>20482210</v>
      </c>
      <c r="M33" s="184">
        <f>+I33-L33</f>
        <v>6585062</v>
      </c>
      <c r="N33" s="15">
        <f>+L33/I33</f>
        <v>0.75671497297548129</v>
      </c>
      <c r="O33" s="3" t="s">
        <v>77</v>
      </c>
      <c r="P33" s="10"/>
      <c r="Q33" s="9" t="s">
        <v>815</v>
      </c>
    </row>
    <row r="34" spans="1:17" ht="51">
      <c r="A34" s="85" t="s">
        <v>816</v>
      </c>
      <c r="B34" s="85" t="s">
        <v>817</v>
      </c>
      <c r="C34" s="85">
        <v>43277010</v>
      </c>
      <c r="D34" s="4" t="s">
        <v>355</v>
      </c>
      <c r="E34" s="4" t="s">
        <v>74</v>
      </c>
      <c r="F34" s="8" t="s">
        <v>814</v>
      </c>
      <c r="G34" s="6">
        <v>44040</v>
      </c>
      <c r="H34" s="6">
        <v>44183</v>
      </c>
      <c r="I34" s="89">
        <v>27067272</v>
      </c>
      <c r="J34" s="3"/>
      <c r="K34" s="3"/>
      <c r="L34" s="5">
        <v>20482069</v>
      </c>
      <c r="M34" s="184">
        <f>+I34-L34</f>
        <v>6585203</v>
      </c>
      <c r="N34" s="15">
        <f>+L34/I34</f>
        <v>0.75670976373237764</v>
      </c>
      <c r="O34" s="3" t="s">
        <v>77</v>
      </c>
      <c r="P34" s="10"/>
      <c r="Q34" s="9" t="s">
        <v>818</v>
      </c>
    </row>
    <row r="35" spans="1:17" ht="38.25">
      <c r="A35" s="85" t="s">
        <v>819</v>
      </c>
      <c r="B35" s="85" t="s">
        <v>820</v>
      </c>
      <c r="C35" s="85">
        <v>15431446</v>
      </c>
      <c r="D35" s="4" t="s">
        <v>355</v>
      </c>
      <c r="E35" s="4" t="s">
        <v>574</v>
      </c>
      <c r="F35" s="8" t="s">
        <v>821</v>
      </c>
      <c r="G35" s="6">
        <v>44040</v>
      </c>
      <c r="H35" s="6">
        <v>44189</v>
      </c>
      <c r="I35" s="89">
        <v>777609341</v>
      </c>
      <c r="J35" s="3"/>
      <c r="K35" s="3"/>
      <c r="L35" s="5"/>
      <c r="M35" s="3"/>
      <c r="N35" s="3"/>
      <c r="O35" s="3"/>
      <c r="P35" s="10"/>
      <c r="Q35" s="9" t="s">
        <v>822</v>
      </c>
    </row>
    <row r="36" spans="1:17" ht="45">
      <c r="A36" s="85" t="s">
        <v>823</v>
      </c>
      <c r="B36" s="85" t="s">
        <v>824</v>
      </c>
      <c r="C36" s="85" t="s">
        <v>825</v>
      </c>
      <c r="D36" s="4" t="s">
        <v>355</v>
      </c>
      <c r="E36" s="4" t="s">
        <v>74</v>
      </c>
      <c r="F36" s="8" t="s">
        <v>826</v>
      </c>
      <c r="G36" s="6">
        <v>44042</v>
      </c>
      <c r="H36" s="6">
        <v>44189</v>
      </c>
      <c r="I36" s="89">
        <v>2595627112</v>
      </c>
      <c r="J36" s="3"/>
      <c r="K36" s="3"/>
      <c r="L36" s="5"/>
      <c r="M36" s="3"/>
      <c r="N36" s="3"/>
      <c r="O36" s="3"/>
      <c r="P36" s="10"/>
      <c r="Q36" s="9" t="s">
        <v>827</v>
      </c>
    </row>
    <row r="37" spans="1:17" ht="45">
      <c r="A37" s="85" t="s">
        <v>828</v>
      </c>
      <c r="B37" s="85" t="s">
        <v>829</v>
      </c>
      <c r="C37" s="85" t="s">
        <v>691</v>
      </c>
      <c r="D37" s="4" t="s">
        <v>355</v>
      </c>
      <c r="E37" s="4" t="s">
        <v>74</v>
      </c>
      <c r="F37" s="8" t="s">
        <v>830</v>
      </c>
      <c r="G37" s="6">
        <v>44054</v>
      </c>
      <c r="H37" s="6">
        <v>44189</v>
      </c>
      <c r="I37" s="89">
        <v>35337050</v>
      </c>
      <c r="J37" s="3"/>
      <c r="K37" s="3"/>
      <c r="L37" s="5"/>
      <c r="M37" s="3"/>
      <c r="N37" s="3"/>
      <c r="O37" s="3"/>
      <c r="P37" s="10"/>
      <c r="Q37" s="9" t="s">
        <v>831</v>
      </c>
    </row>
    <row r="38" spans="1:17" ht="51">
      <c r="A38" s="85" t="s">
        <v>832</v>
      </c>
      <c r="B38" s="85" t="s">
        <v>833</v>
      </c>
      <c r="C38" s="85">
        <v>71741495</v>
      </c>
      <c r="D38" s="4" t="s">
        <v>355</v>
      </c>
      <c r="E38" s="4" t="s">
        <v>74</v>
      </c>
      <c r="F38" s="8" t="s">
        <v>814</v>
      </c>
      <c r="G38" s="6">
        <v>44061</v>
      </c>
      <c r="H38" s="6">
        <v>44177</v>
      </c>
      <c r="I38" s="89">
        <v>20678257</v>
      </c>
      <c r="J38" s="3"/>
      <c r="K38" s="3"/>
      <c r="L38" s="5"/>
      <c r="M38" s="3"/>
      <c r="N38" s="3"/>
      <c r="O38" s="3"/>
      <c r="P38" s="10"/>
      <c r="Q38" s="9" t="s">
        <v>834</v>
      </c>
    </row>
    <row r="39" spans="1:17" ht="51">
      <c r="A39" s="85" t="s">
        <v>835</v>
      </c>
      <c r="B39" s="85" t="s">
        <v>836</v>
      </c>
      <c r="C39" s="85">
        <v>98552876</v>
      </c>
      <c r="D39" s="4" t="s">
        <v>355</v>
      </c>
      <c r="E39" s="4" t="s">
        <v>74</v>
      </c>
      <c r="F39" s="8" t="s">
        <v>814</v>
      </c>
      <c r="G39" s="6">
        <v>44062</v>
      </c>
      <c r="H39" s="6">
        <v>44177</v>
      </c>
      <c r="I39" s="89">
        <v>20678257</v>
      </c>
      <c r="J39" s="3"/>
      <c r="K39" s="3"/>
      <c r="L39" s="5"/>
      <c r="M39" s="3"/>
      <c r="N39" s="3"/>
      <c r="O39" s="3"/>
      <c r="P39" s="10"/>
      <c r="Q39" s="9" t="s">
        <v>837</v>
      </c>
    </row>
    <row r="40" spans="1:17" ht="51">
      <c r="A40" s="85" t="s">
        <v>838</v>
      </c>
      <c r="B40" s="85" t="s">
        <v>680</v>
      </c>
      <c r="C40" s="85">
        <v>73130559</v>
      </c>
      <c r="D40" s="4" t="s">
        <v>355</v>
      </c>
      <c r="E40" s="4" t="s">
        <v>74</v>
      </c>
      <c r="F40" s="8" t="s">
        <v>814</v>
      </c>
      <c r="G40" s="6">
        <v>44062</v>
      </c>
      <c r="H40" s="6">
        <v>44177</v>
      </c>
      <c r="I40" s="89">
        <v>20678257</v>
      </c>
      <c r="J40" s="3"/>
      <c r="K40" s="3"/>
      <c r="L40" s="5"/>
      <c r="M40" s="3"/>
      <c r="N40" s="3"/>
      <c r="O40" s="3"/>
      <c r="P40" s="10"/>
      <c r="Q40" s="9" t="s">
        <v>839</v>
      </c>
    </row>
    <row r="41" spans="1:17" ht="51">
      <c r="A41" s="85" t="s">
        <v>840</v>
      </c>
      <c r="B41" s="85" t="s">
        <v>841</v>
      </c>
      <c r="C41" s="85">
        <v>1001024355</v>
      </c>
      <c r="D41" s="4" t="s">
        <v>355</v>
      </c>
      <c r="E41" s="4" t="s">
        <v>74</v>
      </c>
      <c r="F41" s="8" t="s">
        <v>842</v>
      </c>
      <c r="G41" s="6">
        <v>44062</v>
      </c>
      <c r="H41" s="6">
        <v>44189</v>
      </c>
      <c r="I41" s="89">
        <v>11560318</v>
      </c>
      <c r="J41" s="3"/>
      <c r="K41" s="3"/>
      <c r="L41" s="5"/>
      <c r="M41" s="3"/>
      <c r="N41" s="3"/>
      <c r="O41" s="3"/>
      <c r="P41" s="10"/>
      <c r="Q41" s="9" t="s">
        <v>843</v>
      </c>
    </row>
    <row r="42" spans="1:17" ht="51">
      <c r="A42" s="85" t="s">
        <v>844</v>
      </c>
      <c r="B42" s="85" t="s">
        <v>768</v>
      </c>
      <c r="C42" s="85">
        <v>71756810</v>
      </c>
      <c r="D42" s="4" t="s">
        <v>355</v>
      </c>
      <c r="E42" s="4" t="s">
        <v>74</v>
      </c>
      <c r="F42" s="8" t="s">
        <v>814</v>
      </c>
      <c r="G42" s="6">
        <v>44063</v>
      </c>
      <c r="H42" s="6">
        <v>44177</v>
      </c>
      <c r="I42" s="89">
        <v>20678257</v>
      </c>
      <c r="J42" s="3"/>
      <c r="K42" s="3"/>
      <c r="L42" s="5"/>
      <c r="M42" s="3"/>
      <c r="N42" s="3"/>
      <c r="O42" s="3"/>
      <c r="P42" s="10"/>
      <c r="Q42" s="9" t="s">
        <v>845</v>
      </c>
    </row>
    <row r="43" spans="1:17" ht="51">
      <c r="A43" s="85" t="s">
        <v>846</v>
      </c>
      <c r="B43" s="85" t="s">
        <v>847</v>
      </c>
      <c r="C43" s="85">
        <v>98660976</v>
      </c>
      <c r="D43" s="4" t="s">
        <v>355</v>
      </c>
      <c r="E43" s="4" t="s">
        <v>74</v>
      </c>
      <c r="F43" s="8" t="s">
        <v>814</v>
      </c>
      <c r="G43" s="6">
        <v>44063</v>
      </c>
      <c r="H43" s="6">
        <v>44177</v>
      </c>
      <c r="I43" s="89">
        <v>20678257</v>
      </c>
      <c r="J43" s="3"/>
      <c r="K43" s="3"/>
      <c r="L43" s="5"/>
      <c r="M43" s="3"/>
      <c r="N43" s="3"/>
      <c r="O43" s="3"/>
      <c r="P43" s="10"/>
      <c r="Q43" s="9" t="s">
        <v>848</v>
      </c>
    </row>
    <row r="44" spans="1:17" ht="51">
      <c r="A44" s="85" t="s">
        <v>849</v>
      </c>
      <c r="B44" s="85" t="s">
        <v>850</v>
      </c>
      <c r="C44" s="85">
        <v>98617610</v>
      </c>
      <c r="D44" s="4" t="s">
        <v>355</v>
      </c>
      <c r="E44" s="4" t="s">
        <v>74</v>
      </c>
      <c r="F44" s="8" t="s">
        <v>851</v>
      </c>
      <c r="G44" s="6">
        <v>44067</v>
      </c>
      <c r="H44" s="6">
        <v>44177</v>
      </c>
      <c r="I44" s="89">
        <v>20678257</v>
      </c>
      <c r="J44" s="3"/>
      <c r="K44" s="3"/>
      <c r="L44" s="5"/>
      <c r="M44" s="3"/>
      <c r="N44" s="3"/>
      <c r="O44" s="3"/>
      <c r="P44" s="10"/>
      <c r="Q44" s="9" t="s">
        <v>852</v>
      </c>
    </row>
    <row r="45" spans="1:17" ht="45">
      <c r="A45" s="85" t="s">
        <v>853</v>
      </c>
      <c r="B45" s="85" t="s">
        <v>854</v>
      </c>
      <c r="C45" s="85">
        <v>1020433460</v>
      </c>
      <c r="D45" s="4" t="s">
        <v>355</v>
      </c>
      <c r="E45" s="4" t="s">
        <v>74</v>
      </c>
      <c r="F45" s="8" t="s">
        <v>855</v>
      </c>
      <c r="G45" s="6">
        <v>44069</v>
      </c>
      <c r="H45" s="6">
        <v>44183</v>
      </c>
      <c r="I45" s="89">
        <v>9919167</v>
      </c>
      <c r="J45" s="3"/>
      <c r="K45" s="3"/>
      <c r="L45" s="5"/>
      <c r="M45" s="3"/>
      <c r="N45" s="3"/>
      <c r="O45" s="3"/>
      <c r="P45" s="10"/>
      <c r="Q45" s="9" t="s">
        <v>856</v>
      </c>
    </row>
    <row r="46" spans="1:17" ht="51">
      <c r="A46" s="85" t="s">
        <v>857</v>
      </c>
      <c r="B46" s="85" t="s">
        <v>858</v>
      </c>
      <c r="C46" s="85">
        <v>890940618</v>
      </c>
      <c r="D46" s="4" t="s">
        <v>355</v>
      </c>
      <c r="E46" s="4" t="s">
        <v>473</v>
      </c>
      <c r="F46" s="8" t="s">
        <v>859</v>
      </c>
      <c r="G46" s="6">
        <v>44069</v>
      </c>
      <c r="H46" s="6"/>
      <c r="I46" s="89">
        <v>9752898</v>
      </c>
      <c r="J46" s="3"/>
      <c r="K46" s="3"/>
      <c r="L46" s="5"/>
      <c r="M46" s="3"/>
      <c r="N46" s="3"/>
      <c r="O46" s="3"/>
      <c r="P46" s="10"/>
      <c r="Q46" s="9" t="s">
        <v>860</v>
      </c>
    </row>
    <row r="47" spans="1:17">
      <c r="A47" s="85" t="s">
        <v>861</v>
      </c>
      <c r="B47" s="85" t="s">
        <v>862</v>
      </c>
      <c r="C47" s="85">
        <v>15438554</v>
      </c>
      <c r="D47" s="4" t="e">
        <v>#N/A</v>
      </c>
      <c r="E47" s="4" t="e">
        <v>#N/A</v>
      </c>
      <c r="F47" s="8" t="e">
        <v>#N/A</v>
      </c>
      <c r="G47" s="6" t="e">
        <v>#N/A</v>
      </c>
      <c r="H47" s="6"/>
      <c r="I47" s="89" t="e">
        <v>#N/A</v>
      </c>
      <c r="J47" s="3"/>
      <c r="K47" s="3"/>
      <c r="L47" s="5"/>
      <c r="M47" s="3"/>
      <c r="N47" s="3"/>
      <c r="O47" s="3"/>
      <c r="P47" s="3"/>
      <c r="Q47" s="9" t="e">
        <v>#N/A</v>
      </c>
    </row>
    <row r="48" spans="1:17" ht="51">
      <c r="A48" s="85" t="s">
        <v>863</v>
      </c>
      <c r="B48" s="85" t="s">
        <v>282</v>
      </c>
      <c r="C48" s="85">
        <v>71664843</v>
      </c>
      <c r="D48" s="4" t="s">
        <v>355</v>
      </c>
      <c r="E48" s="4" t="s">
        <v>74</v>
      </c>
      <c r="F48" s="8" t="s">
        <v>864</v>
      </c>
      <c r="G48" s="6">
        <v>44083</v>
      </c>
      <c r="H48" s="6"/>
      <c r="I48" s="89">
        <v>122913000</v>
      </c>
      <c r="J48" s="3"/>
      <c r="K48" s="3"/>
      <c r="L48" s="5"/>
      <c r="M48" s="3"/>
      <c r="N48" s="3"/>
      <c r="O48" s="3"/>
      <c r="P48" s="3"/>
      <c r="Q48" s="9" t="s">
        <v>865</v>
      </c>
    </row>
    <row r="49" spans="1:17" ht="51">
      <c r="A49" s="85" t="s">
        <v>866</v>
      </c>
      <c r="B49" s="85" t="s">
        <v>867</v>
      </c>
      <c r="C49" s="85">
        <v>32207928</v>
      </c>
      <c r="D49" s="4" t="s">
        <v>355</v>
      </c>
      <c r="E49" s="4" t="s">
        <v>74</v>
      </c>
      <c r="F49" s="8" t="s">
        <v>868</v>
      </c>
      <c r="G49" s="6">
        <v>44110</v>
      </c>
      <c r="H49" s="6"/>
      <c r="I49" s="89">
        <v>12704040</v>
      </c>
      <c r="J49" s="3"/>
      <c r="K49" s="3"/>
      <c r="L49" s="5"/>
      <c r="M49" s="3"/>
      <c r="N49" s="3"/>
      <c r="O49" s="3"/>
      <c r="P49" s="3"/>
      <c r="Q49" s="9" t="s">
        <v>869</v>
      </c>
    </row>
    <row r="50" spans="1:17" ht="63.75">
      <c r="A50" s="85" t="s">
        <v>870</v>
      </c>
      <c r="B50" s="85" t="s">
        <v>871</v>
      </c>
      <c r="C50" s="85">
        <v>42683975</v>
      </c>
      <c r="D50" s="4" t="s">
        <v>355</v>
      </c>
      <c r="E50" s="4" t="s">
        <v>74</v>
      </c>
      <c r="F50" s="8" t="s">
        <v>872</v>
      </c>
      <c r="G50" s="6">
        <v>44134</v>
      </c>
      <c r="H50" s="6"/>
      <c r="I50" s="89">
        <v>5091258</v>
      </c>
      <c r="J50" s="3"/>
      <c r="K50" s="3"/>
      <c r="L50" s="5"/>
      <c r="M50" s="3"/>
      <c r="N50" s="3"/>
      <c r="O50" s="3"/>
      <c r="P50" s="3"/>
      <c r="Q50" s="9" t="s">
        <v>873</v>
      </c>
    </row>
    <row r="51" spans="1:17" ht="76.5">
      <c r="A51" s="85" t="s">
        <v>874</v>
      </c>
      <c r="B51" s="85" t="s">
        <v>875</v>
      </c>
      <c r="C51" s="85">
        <v>21530372</v>
      </c>
      <c r="D51" s="4" t="s">
        <v>355</v>
      </c>
      <c r="E51" s="4" t="s">
        <v>74</v>
      </c>
      <c r="F51" s="8" t="s">
        <v>876</v>
      </c>
      <c r="G51" s="6">
        <v>44134</v>
      </c>
      <c r="H51" s="6"/>
      <c r="I51" s="89">
        <v>6788344</v>
      </c>
      <c r="J51" s="3"/>
      <c r="K51" s="3"/>
      <c r="L51" s="5"/>
      <c r="M51" s="3"/>
      <c r="N51" s="3"/>
      <c r="O51" s="3"/>
      <c r="P51" s="3"/>
      <c r="Q51" s="9" t="s">
        <v>877</v>
      </c>
    </row>
    <row r="52" spans="1:17" ht="76.5">
      <c r="A52" s="85" t="s">
        <v>878</v>
      </c>
      <c r="B52" s="85" t="s">
        <v>879</v>
      </c>
      <c r="C52" s="85">
        <v>43666976</v>
      </c>
      <c r="D52" s="4" t="s">
        <v>355</v>
      </c>
      <c r="E52" s="4" t="s">
        <v>74</v>
      </c>
      <c r="F52" s="8" t="s">
        <v>880</v>
      </c>
      <c r="G52" s="6">
        <v>44139</v>
      </c>
      <c r="H52" s="6"/>
      <c r="I52" s="89">
        <v>3335652</v>
      </c>
      <c r="J52" s="3"/>
      <c r="K52" s="3"/>
      <c r="L52" s="5"/>
      <c r="M52" s="3"/>
      <c r="N52" s="3"/>
      <c r="O52" s="3"/>
      <c r="P52" s="3"/>
      <c r="Q52" s="9" t="s">
        <v>881</v>
      </c>
    </row>
    <row r="53" spans="1:17" ht="63.75">
      <c r="A53" s="85" t="s">
        <v>882</v>
      </c>
      <c r="B53" s="85" t="s">
        <v>883</v>
      </c>
      <c r="C53" s="85" t="s">
        <v>884</v>
      </c>
      <c r="D53" s="4" t="s">
        <v>253</v>
      </c>
      <c r="E53" s="4" t="s">
        <v>221</v>
      </c>
      <c r="F53" s="8" t="s">
        <v>885</v>
      </c>
      <c r="G53" s="6">
        <v>44141</v>
      </c>
      <c r="H53" s="6"/>
      <c r="I53" s="89">
        <v>43426051</v>
      </c>
      <c r="J53" s="3"/>
      <c r="K53" s="3"/>
      <c r="L53" s="5"/>
      <c r="M53" s="3"/>
      <c r="N53" s="3"/>
      <c r="O53" s="3"/>
      <c r="P53" s="3"/>
      <c r="Q53" s="9" t="s">
        <v>886</v>
      </c>
    </row>
    <row r="54" spans="1:17" ht="63.75">
      <c r="A54" s="85" t="s">
        <v>887</v>
      </c>
      <c r="B54" s="85" t="s">
        <v>888</v>
      </c>
      <c r="C54" s="85">
        <v>900368704</v>
      </c>
      <c r="D54" s="4" t="s">
        <v>355</v>
      </c>
      <c r="E54" s="4" t="s">
        <v>473</v>
      </c>
      <c r="F54" s="8" t="s">
        <v>889</v>
      </c>
      <c r="G54" s="6">
        <v>44144</v>
      </c>
      <c r="H54" s="6"/>
      <c r="I54" s="89">
        <v>263238</v>
      </c>
      <c r="J54" s="3"/>
      <c r="K54" s="3"/>
      <c r="L54" s="5"/>
      <c r="M54" s="3"/>
      <c r="N54" s="3"/>
      <c r="O54" s="3"/>
      <c r="P54" s="3"/>
      <c r="Q54" s="9" t="s">
        <v>890</v>
      </c>
    </row>
    <row r="55" spans="1:17" ht="25.5">
      <c r="A55" s="85" t="s">
        <v>891</v>
      </c>
      <c r="B55" s="85" t="s">
        <v>892</v>
      </c>
      <c r="C55" s="85">
        <v>830016004</v>
      </c>
      <c r="D55" s="4" t="s">
        <v>253</v>
      </c>
      <c r="E55" s="4" t="s">
        <v>326</v>
      </c>
      <c r="F55" s="8" t="s">
        <v>893</v>
      </c>
      <c r="G55" s="6">
        <v>44147</v>
      </c>
      <c r="H55" s="6"/>
      <c r="I55" s="89">
        <v>59454808</v>
      </c>
      <c r="J55" s="3"/>
      <c r="K55" s="3"/>
      <c r="L55" s="5"/>
      <c r="M55" s="3"/>
      <c r="N55" s="3"/>
      <c r="O55" s="3"/>
      <c r="P55" s="3"/>
      <c r="Q55" s="9" t="s">
        <v>894</v>
      </c>
    </row>
    <row r="56" spans="1:17">
      <c r="A56" s="3"/>
      <c r="B56" s="3"/>
      <c r="C56" s="3"/>
      <c r="D56" s="3"/>
      <c r="E56" s="3"/>
      <c r="F56" s="3"/>
      <c r="G56" s="3"/>
      <c r="H56" s="6"/>
      <c r="I56" s="5"/>
      <c r="J56" s="3"/>
      <c r="K56" s="3"/>
      <c r="L56" s="5"/>
      <c r="M56" s="3"/>
      <c r="N56" s="3"/>
      <c r="O56" s="3"/>
      <c r="P56" s="3"/>
      <c r="Q56" s="3"/>
    </row>
    <row r="57" spans="1:17">
      <c r="A57" s="3"/>
      <c r="B57" s="3"/>
      <c r="C57" s="3"/>
      <c r="D57" s="3"/>
      <c r="E57" s="3"/>
      <c r="F57" s="3"/>
      <c r="G57" s="3"/>
      <c r="H57" s="6"/>
      <c r="I57" s="5"/>
      <c r="J57" s="3"/>
      <c r="K57" s="3"/>
      <c r="L57" s="5"/>
      <c r="M57" s="3"/>
      <c r="N57" s="3"/>
      <c r="O57" s="3"/>
      <c r="P57" s="3"/>
      <c r="Q57" s="3"/>
    </row>
    <row r="58" spans="1:17">
      <c r="A58" s="3"/>
      <c r="B58" s="3"/>
      <c r="C58" s="3"/>
      <c r="D58" s="3"/>
      <c r="E58" s="3"/>
      <c r="F58" s="3"/>
      <c r="G58" s="3"/>
      <c r="H58" s="6"/>
      <c r="I58" s="5"/>
      <c r="J58" s="3"/>
      <c r="K58" s="3"/>
      <c r="L58" s="5"/>
      <c r="M58" s="3"/>
      <c r="N58" s="3"/>
      <c r="O58" s="3"/>
      <c r="P58" s="3"/>
      <c r="Q58" s="3"/>
    </row>
    <row r="59" spans="1:17">
      <c r="A59" s="3"/>
      <c r="B59" s="3"/>
      <c r="C59" s="3"/>
      <c r="D59" s="3"/>
      <c r="E59" s="3"/>
      <c r="F59" s="3"/>
      <c r="G59" s="3"/>
      <c r="H59" s="6"/>
      <c r="I59" s="5"/>
      <c r="J59" s="3"/>
      <c r="K59" s="3"/>
      <c r="L59" s="5"/>
      <c r="M59" s="3"/>
      <c r="N59" s="3"/>
      <c r="O59" s="3"/>
      <c r="P59" s="3"/>
      <c r="Q59" s="3"/>
    </row>
    <row r="60" spans="1:17">
      <c r="A60" s="3"/>
      <c r="B60" s="3"/>
      <c r="C60" s="3"/>
      <c r="D60" s="3"/>
      <c r="E60" s="3"/>
      <c r="F60" s="3"/>
      <c r="G60" s="3"/>
      <c r="H60" s="6"/>
      <c r="I60" s="5"/>
      <c r="J60" s="3"/>
      <c r="K60" s="3"/>
      <c r="L60" s="5"/>
      <c r="M60" s="3"/>
      <c r="N60" s="3"/>
      <c r="O60" s="3"/>
      <c r="P60" s="3"/>
      <c r="Q60" s="3"/>
    </row>
    <row r="61" spans="1:17">
      <c r="A61" s="3"/>
      <c r="B61" s="3"/>
      <c r="C61" s="3"/>
      <c r="D61" s="3"/>
      <c r="E61" s="3"/>
      <c r="F61" s="3"/>
      <c r="G61" s="3"/>
      <c r="H61" s="6"/>
      <c r="I61" s="5"/>
      <c r="J61" s="3"/>
      <c r="K61" s="3"/>
      <c r="L61" s="5"/>
      <c r="M61" s="3"/>
      <c r="N61" s="3"/>
      <c r="O61" s="3"/>
      <c r="P61" s="3"/>
      <c r="Q61" s="3"/>
    </row>
    <row r="62" spans="1:17">
      <c r="A62" s="3"/>
      <c r="B62" s="3"/>
      <c r="C62" s="3"/>
      <c r="D62" s="3"/>
      <c r="E62" s="3"/>
      <c r="F62" s="3"/>
      <c r="G62" s="3"/>
      <c r="H62" s="6"/>
      <c r="I62" s="5"/>
      <c r="J62" s="3"/>
      <c r="K62" s="3"/>
      <c r="L62" s="5"/>
      <c r="M62" s="3"/>
      <c r="N62" s="3"/>
      <c r="O62" s="3"/>
      <c r="P62" s="3"/>
      <c r="Q62" s="3"/>
    </row>
    <row r="63" spans="1:17">
      <c r="A63" s="3"/>
      <c r="B63" s="3"/>
      <c r="C63" s="3"/>
      <c r="D63" s="3"/>
      <c r="E63" s="3"/>
      <c r="F63" s="3"/>
      <c r="G63" s="3"/>
      <c r="H63" s="6"/>
      <c r="I63" s="5"/>
      <c r="J63" s="3"/>
      <c r="K63" s="3"/>
      <c r="L63" s="5"/>
      <c r="M63" s="3"/>
      <c r="N63" s="3"/>
      <c r="O63" s="3"/>
      <c r="P63" s="3"/>
      <c r="Q63" s="3"/>
    </row>
    <row r="64" spans="1:17">
      <c r="A64" s="3"/>
      <c r="B64" s="3"/>
      <c r="C64" s="3"/>
      <c r="D64" s="3"/>
      <c r="E64" s="3"/>
      <c r="F64" s="3"/>
      <c r="G64" s="3"/>
      <c r="H64" s="6"/>
      <c r="I64" s="5"/>
      <c r="J64" s="3"/>
      <c r="K64" s="3"/>
      <c r="L64" s="5"/>
      <c r="M64" s="3"/>
      <c r="N64" s="3"/>
      <c r="O64" s="3"/>
      <c r="P64" s="3"/>
      <c r="Q64" s="3"/>
    </row>
    <row r="65" spans="1:17">
      <c r="A65" s="3"/>
      <c r="B65" s="3"/>
      <c r="C65" s="3"/>
      <c r="D65" s="3"/>
      <c r="E65" s="3"/>
      <c r="F65" s="3"/>
      <c r="G65" s="3"/>
      <c r="H65" s="6"/>
      <c r="I65" s="5"/>
      <c r="J65" s="3"/>
      <c r="K65" s="3"/>
      <c r="L65" s="5"/>
      <c r="M65" s="3"/>
      <c r="N65" s="3"/>
      <c r="O65" s="3"/>
      <c r="P65" s="3"/>
      <c r="Q65" s="3"/>
    </row>
    <row r="66" spans="1:17">
      <c r="A66" s="3"/>
      <c r="B66" s="3"/>
      <c r="C66" s="3"/>
      <c r="D66" s="3"/>
      <c r="E66" s="3"/>
      <c r="F66" s="3"/>
      <c r="G66" s="3"/>
      <c r="H66" s="6"/>
      <c r="I66" s="5"/>
      <c r="J66" s="3"/>
      <c r="K66" s="3"/>
      <c r="L66" s="5"/>
      <c r="M66" s="3"/>
      <c r="N66" s="3"/>
      <c r="O66" s="3"/>
      <c r="P66" s="3"/>
      <c r="Q66" s="3"/>
    </row>
    <row r="67" spans="1:17">
      <c r="A67" s="3"/>
      <c r="B67" s="3"/>
      <c r="C67" s="3"/>
      <c r="D67" s="3"/>
      <c r="E67" s="3"/>
      <c r="F67" s="3"/>
      <c r="G67" s="3"/>
      <c r="H67" s="6"/>
      <c r="I67" s="5"/>
      <c r="J67" s="3"/>
      <c r="K67" s="3"/>
      <c r="L67" s="5"/>
      <c r="M67" s="3"/>
      <c r="N67" s="3"/>
      <c r="O67" s="3"/>
      <c r="P67" s="3"/>
      <c r="Q67" s="3"/>
    </row>
    <row r="68" spans="1:17">
      <c r="A68" s="3"/>
      <c r="B68" s="3"/>
      <c r="C68" s="3"/>
      <c r="D68" s="3"/>
      <c r="E68" s="3"/>
      <c r="F68" s="3"/>
      <c r="G68" s="3"/>
      <c r="H68" s="6"/>
      <c r="I68" s="5"/>
      <c r="J68" s="3"/>
      <c r="K68" s="3"/>
      <c r="L68" s="5"/>
      <c r="M68" s="3"/>
      <c r="N68" s="3"/>
      <c r="O68" s="3"/>
      <c r="P68" s="3"/>
      <c r="Q68" s="3"/>
    </row>
    <row r="69" spans="1:17">
      <c r="A69" s="3"/>
      <c r="B69" s="3"/>
      <c r="C69" s="3"/>
      <c r="D69" s="3"/>
      <c r="E69" s="3"/>
      <c r="F69" s="3"/>
      <c r="G69" s="3"/>
      <c r="H69" s="6"/>
      <c r="I69" s="5"/>
      <c r="J69" s="3"/>
      <c r="K69" s="3"/>
      <c r="L69" s="5"/>
      <c r="M69" s="3"/>
      <c r="N69" s="3"/>
      <c r="O69" s="3"/>
      <c r="P69" s="3"/>
      <c r="Q69" s="3"/>
    </row>
    <row r="70" spans="1:17">
      <c r="A70" s="3"/>
      <c r="B70" s="3"/>
      <c r="C70" s="3"/>
      <c r="D70" s="3"/>
      <c r="E70" s="3"/>
      <c r="F70" s="3"/>
      <c r="G70" s="3"/>
      <c r="H70" s="6"/>
      <c r="I70" s="5"/>
      <c r="J70" s="3"/>
      <c r="K70" s="3"/>
      <c r="L70" s="5"/>
      <c r="M70" s="3"/>
      <c r="N70" s="3"/>
      <c r="O70" s="3"/>
      <c r="P70" s="3"/>
      <c r="Q70" s="3"/>
    </row>
    <row r="71" spans="1:17">
      <c r="A71" s="3"/>
      <c r="B71" s="3"/>
      <c r="C71" s="3"/>
      <c r="D71" s="3"/>
      <c r="E71" s="3"/>
      <c r="F71" s="3"/>
      <c r="G71" s="3"/>
      <c r="H71" s="6"/>
      <c r="I71" s="5"/>
      <c r="J71" s="3"/>
      <c r="K71" s="3"/>
      <c r="L71" s="5"/>
      <c r="M71" s="3"/>
      <c r="N71" s="3"/>
      <c r="O71" s="3"/>
      <c r="P71" s="3"/>
      <c r="Q71" s="3"/>
    </row>
    <row r="72" spans="1:17">
      <c r="A72" s="3"/>
      <c r="B72" s="3"/>
      <c r="C72" s="3"/>
      <c r="D72" s="3"/>
      <c r="E72" s="3"/>
      <c r="F72" s="3"/>
      <c r="G72" s="3"/>
      <c r="H72" s="6"/>
      <c r="I72" s="5"/>
      <c r="J72" s="3"/>
      <c r="K72" s="3"/>
      <c r="L72" s="5"/>
      <c r="M72" s="3"/>
      <c r="N72" s="3"/>
      <c r="O72" s="3"/>
      <c r="P72" s="3"/>
      <c r="Q72" s="3"/>
    </row>
    <row r="73" spans="1:17">
      <c r="A73" s="3"/>
      <c r="B73" s="3"/>
      <c r="C73" s="3"/>
      <c r="D73" s="3"/>
      <c r="E73" s="3"/>
      <c r="F73" s="3"/>
      <c r="G73" s="3"/>
      <c r="H73" s="6"/>
      <c r="I73" s="5"/>
      <c r="J73" s="3"/>
      <c r="K73" s="3"/>
      <c r="L73" s="5"/>
      <c r="M73" s="3"/>
      <c r="N73" s="3"/>
      <c r="O73" s="3"/>
      <c r="P73" s="3"/>
      <c r="Q73" s="3"/>
    </row>
    <row r="74" spans="1:17">
      <c r="A74" s="3"/>
      <c r="B74" s="3"/>
      <c r="C74" s="3"/>
      <c r="D74" s="3"/>
      <c r="E74" s="3"/>
      <c r="F74" s="3"/>
      <c r="G74" s="3"/>
      <c r="H74" s="6"/>
      <c r="I74" s="5"/>
      <c r="J74" s="3"/>
      <c r="K74" s="3"/>
      <c r="L74" s="5"/>
      <c r="M74" s="3"/>
      <c r="N74" s="3"/>
      <c r="O74" s="3"/>
      <c r="P74" s="3"/>
      <c r="Q74" s="3"/>
    </row>
    <row r="75" spans="1:17">
      <c r="A75" s="3"/>
      <c r="B75" s="3"/>
      <c r="C75" s="3"/>
      <c r="D75" s="3"/>
      <c r="E75" s="3"/>
      <c r="F75" s="3"/>
      <c r="G75" s="3"/>
      <c r="H75" s="6"/>
      <c r="I75" s="5"/>
      <c r="J75" s="3"/>
      <c r="K75" s="3"/>
      <c r="L75" s="5"/>
      <c r="M75" s="3"/>
      <c r="N75" s="3"/>
      <c r="O75" s="3"/>
      <c r="P75" s="3"/>
      <c r="Q75" s="3"/>
    </row>
    <row r="76" spans="1:17">
      <c r="A76" s="3"/>
      <c r="B76" s="3"/>
      <c r="C76" s="3"/>
      <c r="D76" s="3"/>
      <c r="E76" s="3"/>
      <c r="F76" s="3"/>
      <c r="G76" s="3"/>
      <c r="H76" s="6"/>
      <c r="I76" s="5"/>
      <c r="J76" s="3"/>
      <c r="K76" s="3"/>
      <c r="L76" s="5"/>
      <c r="M76" s="3"/>
      <c r="N76" s="3"/>
      <c r="O76" s="3"/>
      <c r="P76" s="3"/>
      <c r="Q76" s="3"/>
    </row>
    <row r="77" spans="1:17">
      <c r="A77" s="3"/>
      <c r="B77" s="3"/>
      <c r="C77" s="3"/>
      <c r="D77" s="3"/>
      <c r="E77" s="3"/>
      <c r="F77" s="3"/>
      <c r="G77" s="3"/>
      <c r="H77" s="6"/>
      <c r="I77" s="5"/>
      <c r="J77" s="3"/>
      <c r="K77" s="3"/>
      <c r="L77" s="5"/>
      <c r="M77" s="3"/>
      <c r="N77" s="3"/>
      <c r="O77" s="3"/>
      <c r="P77" s="3"/>
      <c r="Q77" s="3"/>
    </row>
    <row r="78" spans="1:17">
      <c r="A78" s="3"/>
      <c r="B78" s="3"/>
      <c r="C78" s="3"/>
      <c r="D78" s="3"/>
      <c r="E78" s="3"/>
      <c r="F78" s="3"/>
      <c r="G78" s="3"/>
      <c r="H78" s="6"/>
      <c r="I78" s="5"/>
      <c r="J78" s="3"/>
      <c r="K78" s="3"/>
      <c r="L78" s="5"/>
      <c r="M78" s="3"/>
      <c r="N78" s="3"/>
      <c r="O78" s="3"/>
      <c r="P78" s="3"/>
      <c r="Q78" s="3"/>
    </row>
    <row r="79" spans="1:17">
      <c r="A79" s="3"/>
      <c r="B79" s="3"/>
      <c r="C79" s="3"/>
      <c r="D79" s="3"/>
      <c r="E79" s="3"/>
      <c r="F79" s="3"/>
      <c r="G79" s="3"/>
      <c r="H79" s="6"/>
      <c r="I79" s="5"/>
      <c r="J79" s="3"/>
      <c r="K79" s="3"/>
      <c r="L79" s="5"/>
      <c r="M79" s="3"/>
      <c r="N79" s="3"/>
      <c r="O79" s="3"/>
      <c r="P79" s="3"/>
      <c r="Q79" s="3"/>
    </row>
    <row r="80" spans="1:17">
      <c r="A80" s="3"/>
      <c r="B80" s="3"/>
      <c r="C80" s="3"/>
      <c r="D80" s="3"/>
      <c r="E80" s="3"/>
      <c r="F80" s="3"/>
      <c r="G80" s="3"/>
      <c r="H80" s="6"/>
      <c r="I80" s="5"/>
      <c r="J80" s="3"/>
      <c r="K80" s="3"/>
      <c r="L80" s="5"/>
      <c r="M80" s="3"/>
      <c r="N80" s="3"/>
      <c r="O80" s="3"/>
      <c r="P80" s="3"/>
      <c r="Q80" s="3"/>
    </row>
    <row r="81" spans="1:17">
      <c r="A81" s="3"/>
      <c r="B81" s="3"/>
      <c r="C81" s="3"/>
      <c r="D81" s="3"/>
      <c r="E81" s="3"/>
      <c r="F81" s="3"/>
      <c r="G81" s="3"/>
      <c r="H81" s="6"/>
      <c r="I81" s="5"/>
      <c r="J81" s="3"/>
      <c r="K81" s="3"/>
      <c r="L81" s="5"/>
      <c r="M81" s="3"/>
      <c r="N81" s="3"/>
      <c r="O81" s="3"/>
      <c r="P81" s="3"/>
      <c r="Q81" s="3"/>
    </row>
    <row r="82" spans="1:17">
      <c r="A82" s="3"/>
      <c r="B82" s="3"/>
      <c r="C82" s="3"/>
      <c r="D82" s="3"/>
      <c r="E82" s="3"/>
      <c r="F82" s="3"/>
      <c r="G82" s="3"/>
      <c r="H82" s="6"/>
      <c r="I82" s="5"/>
      <c r="J82" s="3"/>
      <c r="K82" s="3"/>
      <c r="L82" s="5"/>
      <c r="M82" s="3"/>
      <c r="N82" s="3"/>
      <c r="O82" s="3"/>
      <c r="P82" s="3"/>
      <c r="Q82" s="3"/>
    </row>
    <row r="83" spans="1:17">
      <c r="A83" s="3"/>
      <c r="B83" s="3"/>
      <c r="C83" s="3"/>
      <c r="D83" s="3"/>
      <c r="E83" s="3"/>
      <c r="F83" s="3"/>
      <c r="G83" s="3"/>
      <c r="H83" s="6"/>
      <c r="I83" s="5"/>
      <c r="J83" s="3"/>
      <c r="K83" s="3"/>
      <c r="L83" s="5"/>
      <c r="M83" s="3"/>
      <c r="N83" s="3"/>
      <c r="O83" s="3"/>
      <c r="P83" s="3"/>
      <c r="Q83" s="3"/>
    </row>
    <row r="84" spans="1:17">
      <c r="A84" s="3"/>
      <c r="B84" s="3"/>
      <c r="C84" s="3"/>
      <c r="D84" s="3"/>
      <c r="E84" s="3"/>
      <c r="F84" s="3"/>
      <c r="G84" s="3"/>
      <c r="H84" s="6"/>
      <c r="I84" s="5"/>
      <c r="J84" s="3"/>
      <c r="K84" s="3"/>
      <c r="L84" s="5"/>
      <c r="M84" s="3"/>
      <c r="N84" s="3"/>
      <c r="O84" s="3"/>
      <c r="P84" s="3"/>
      <c r="Q84" s="3"/>
    </row>
    <row r="85" spans="1:17">
      <c r="A85" s="3"/>
      <c r="B85" s="3"/>
      <c r="C85" s="3"/>
      <c r="D85" s="3"/>
      <c r="E85" s="3"/>
      <c r="F85" s="3"/>
      <c r="G85" s="3"/>
      <c r="H85" s="6"/>
      <c r="I85" s="5"/>
      <c r="J85" s="3"/>
      <c r="K85" s="3"/>
      <c r="L85" s="5"/>
      <c r="M85" s="3"/>
      <c r="N85" s="3"/>
      <c r="O85" s="3"/>
      <c r="P85" s="3"/>
      <c r="Q85" s="3"/>
    </row>
    <row r="86" spans="1:17">
      <c r="A86" s="3"/>
      <c r="B86" s="3"/>
      <c r="C86" s="3"/>
      <c r="D86" s="3"/>
      <c r="E86" s="3"/>
      <c r="F86" s="3"/>
      <c r="G86" s="3"/>
      <c r="H86" s="6"/>
      <c r="I86" s="5"/>
      <c r="J86" s="3"/>
      <c r="K86" s="3"/>
      <c r="L86" s="5"/>
      <c r="M86" s="3"/>
      <c r="N86" s="3"/>
      <c r="O86" s="3"/>
      <c r="P86" s="3"/>
      <c r="Q86" s="3"/>
    </row>
    <row r="87" spans="1:17">
      <c r="A87" s="3"/>
      <c r="B87" s="3"/>
      <c r="C87" s="3"/>
      <c r="D87" s="3"/>
      <c r="E87" s="3"/>
      <c r="F87" s="3"/>
      <c r="G87" s="3"/>
      <c r="H87" s="6"/>
      <c r="I87" s="5"/>
      <c r="J87" s="3"/>
      <c r="K87" s="3"/>
      <c r="L87" s="5"/>
      <c r="M87" s="3"/>
      <c r="N87" s="3"/>
      <c r="O87" s="3"/>
      <c r="P87" s="3"/>
      <c r="Q87" s="3"/>
    </row>
    <row r="88" spans="1:17">
      <c r="A88" s="3"/>
      <c r="B88" s="3"/>
      <c r="C88" s="3"/>
      <c r="D88" s="3"/>
      <c r="E88" s="3"/>
      <c r="F88" s="3"/>
      <c r="G88" s="3"/>
      <c r="H88" s="6"/>
      <c r="I88" s="5"/>
      <c r="J88" s="3"/>
      <c r="K88" s="3"/>
      <c r="L88" s="5"/>
      <c r="M88" s="3"/>
      <c r="N88" s="3"/>
      <c r="O88" s="3"/>
      <c r="P88" s="3"/>
      <c r="Q88" s="3"/>
    </row>
    <row r="89" spans="1:17">
      <c r="A89" s="3"/>
      <c r="B89" s="3"/>
      <c r="C89" s="3"/>
      <c r="D89" s="3"/>
      <c r="E89" s="3"/>
      <c r="F89" s="3"/>
      <c r="G89" s="3"/>
      <c r="H89" s="6"/>
      <c r="I89" s="5"/>
      <c r="J89" s="3"/>
      <c r="K89" s="3"/>
      <c r="L89" s="5"/>
      <c r="M89" s="3"/>
      <c r="N89" s="3"/>
      <c r="O89" s="3"/>
      <c r="P89" s="3"/>
      <c r="Q89" s="3"/>
    </row>
    <row r="90" spans="1:17">
      <c r="A90" s="3"/>
      <c r="B90" s="3"/>
      <c r="C90" s="3"/>
      <c r="D90" s="3"/>
      <c r="E90" s="3"/>
      <c r="F90" s="3"/>
      <c r="G90" s="3"/>
      <c r="H90" s="6"/>
      <c r="I90" s="5"/>
      <c r="J90" s="3"/>
      <c r="K90" s="3"/>
      <c r="L90" s="5"/>
      <c r="M90" s="3"/>
      <c r="N90" s="3"/>
      <c r="O90" s="3"/>
      <c r="P90" s="3"/>
      <c r="Q90" s="3"/>
    </row>
    <row r="91" spans="1:17">
      <c r="A91" s="3"/>
      <c r="B91" s="3"/>
      <c r="C91" s="3"/>
      <c r="D91" s="3"/>
      <c r="E91" s="3"/>
      <c r="F91" s="3"/>
      <c r="G91" s="3"/>
      <c r="H91" s="6"/>
      <c r="I91" s="5"/>
      <c r="J91" s="3"/>
      <c r="K91" s="3"/>
      <c r="L91" s="5"/>
      <c r="M91" s="3"/>
      <c r="N91" s="3"/>
      <c r="O91" s="3"/>
      <c r="P91" s="3"/>
      <c r="Q91" s="3"/>
    </row>
    <row r="92" spans="1:17">
      <c r="A92" s="3"/>
      <c r="B92" s="3"/>
      <c r="C92" s="3"/>
      <c r="D92" s="3"/>
      <c r="E92" s="3"/>
      <c r="F92" s="3"/>
      <c r="G92" s="3"/>
      <c r="H92" s="6"/>
      <c r="I92" s="5"/>
      <c r="J92" s="3"/>
      <c r="K92" s="3"/>
      <c r="L92" s="5"/>
      <c r="M92" s="3"/>
      <c r="N92" s="3"/>
      <c r="O92" s="3"/>
      <c r="P92" s="3"/>
      <c r="Q92" s="3"/>
    </row>
    <row r="93" spans="1:17">
      <c r="A93" s="3"/>
      <c r="B93" s="3"/>
      <c r="C93" s="3"/>
      <c r="D93" s="3"/>
      <c r="E93" s="3"/>
      <c r="F93" s="3"/>
      <c r="G93" s="3"/>
      <c r="H93" s="6"/>
      <c r="I93" s="5"/>
      <c r="J93" s="3"/>
      <c r="K93" s="3"/>
      <c r="L93" s="5"/>
      <c r="M93" s="3"/>
      <c r="N93" s="3"/>
      <c r="O93" s="3"/>
      <c r="P93" s="3"/>
      <c r="Q93" s="3"/>
    </row>
    <row r="94" spans="1:17">
      <c r="A94" s="3"/>
      <c r="B94" s="3"/>
      <c r="C94" s="3"/>
      <c r="D94" s="3"/>
      <c r="E94" s="3"/>
      <c r="F94" s="3"/>
      <c r="G94" s="3"/>
      <c r="H94" s="6"/>
      <c r="I94" s="5"/>
      <c r="J94" s="3"/>
      <c r="K94" s="3"/>
      <c r="L94" s="5"/>
      <c r="M94" s="3"/>
      <c r="N94" s="3"/>
      <c r="O94" s="3"/>
      <c r="P94" s="3"/>
      <c r="Q94" s="3"/>
    </row>
    <row r="95" spans="1:17">
      <c r="A95" s="3"/>
      <c r="B95" s="3"/>
      <c r="C95" s="3"/>
      <c r="D95" s="3"/>
      <c r="E95" s="3"/>
      <c r="F95" s="3"/>
      <c r="G95" s="3"/>
      <c r="H95" s="6"/>
      <c r="I95" s="5"/>
      <c r="J95" s="3"/>
      <c r="K95" s="3"/>
      <c r="L95" s="5"/>
      <c r="M95" s="3"/>
      <c r="N95" s="3"/>
      <c r="O95" s="3"/>
      <c r="P95" s="3"/>
      <c r="Q95" s="3"/>
    </row>
    <row r="96" spans="1:17">
      <c r="A96" s="3"/>
      <c r="B96" s="3"/>
      <c r="C96" s="3"/>
      <c r="D96" s="3"/>
      <c r="E96" s="3"/>
      <c r="F96" s="3"/>
      <c r="G96" s="3"/>
      <c r="H96" s="6"/>
      <c r="I96" s="5"/>
      <c r="J96" s="3"/>
      <c r="K96" s="3"/>
      <c r="L96" s="5"/>
      <c r="M96" s="3"/>
      <c r="N96" s="3"/>
      <c r="O96" s="3"/>
      <c r="P96" s="3"/>
      <c r="Q96" s="3"/>
    </row>
    <row r="97" spans="1:17">
      <c r="A97" s="3"/>
      <c r="B97" s="3"/>
      <c r="C97" s="3"/>
      <c r="D97" s="3"/>
      <c r="E97" s="3"/>
      <c r="F97" s="3"/>
      <c r="G97" s="3"/>
      <c r="H97" s="6"/>
      <c r="I97" s="5"/>
      <c r="J97" s="3"/>
      <c r="K97" s="3"/>
      <c r="L97" s="5"/>
      <c r="M97" s="3"/>
      <c r="N97" s="3"/>
      <c r="O97" s="3"/>
      <c r="P97" s="3"/>
      <c r="Q97" s="3"/>
    </row>
    <row r="98" spans="1:17">
      <c r="A98" s="3"/>
      <c r="B98" s="3"/>
      <c r="C98" s="3"/>
      <c r="D98" s="3"/>
      <c r="E98" s="3"/>
      <c r="F98" s="3"/>
      <c r="G98" s="3"/>
      <c r="H98" s="6"/>
      <c r="I98" s="5"/>
      <c r="J98" s="3"/>
      <c r="K98" s="3"/>
      <c r="L98" s="5"/>
      <c r="M98" s="3"/>
      <c r="N98" s="3"/>
      <c r="O98" s="3"/>
      <c r="P98" s="3"/>
      <c r="Q98" s="3"/>
    </row>
    <row r="99" spans="1:17">
      <c r="A99" s="3"/>
      <c r="B99" s="3"/>
      <c r="C99" s="3"/>
      <c r="D99" s="3"/>
      <c r="E99" s="3"/>
      <c r="F99" s="3"/>
      <c r="G99" s="3"/>
      <c r="H99" s="6"/>
      <c r="I99" s="5"/>
      <c r="J99" s="3"/>
      <c r="K99" s="3"/>
      <c r="L99" s="5"/>
      <c r="M99" s="3"/>
      <c r="N99" s="3"/>
      <c r="O99" s="3"/>
      <c r="P99" s="3"/>
      <c r="Q99" s="3"/>
    </row>
    <row r="100" spans="1:17">
      <c r="A100" s="3"/>
      <c r="B100" s="3"/>
      <c r="C100" s="3"/>
      <c r="D100" s="3"/>
      <c r="E100" s="3"/>
      <c r="F100" s="3"/>
      <c r="G100" s="3"/>
      <c r="H100" s="6"/>
      <c r="I100" s="5"/>
      <c r="J100" s="3"/>
      <c r="K100" s="3"/>
      <c r="L100" s="5"/>
      <c r="M100" s="3"/>
      <c r="N100" s="3"/>
      <c r="O100" s="3"/>
      <c r="P100" s="3"/>
      <c r="Q100" s="3"/>
    </row>
    <row r="101" spans="1:17">
      <c r="A101" s="3"/>
      <c r="B101" s="3"/>
      <c r="C101" s="3"/>
      <c r="D101" s="3"/>
      <c r="E101" s="3"/>
      <c r="F101" s="3"/>
      <c r="G101" s="3"/>
      <c r="H101" s="6"/>
      <c r="I101" s="5"/>
      <c r="J101" s="3"/>
      <c r="K101" s="3"/>
      <c r="L101" s="5"/>
      <c r="M101" s="3"/>
      <c r="N101" s="3"/>
      <c r="O101" s="3"/>
      <c r="P101" s="3"/>
      <c r="Q101" s="3"/>
    </row>
  </sheetData>
  <autoFilter ref="A2:Z55" xr:uid="{FB1A124A-C810-4742-94A3-F30768C20EDB}"/>
  <mergeCells count="1">
    <mergeCell ref="A1:Q1"/>
  </mergeCells>
  <phoneticPr fontId="3" type="noConversion"/>
  <hyperlinks>
    <hyperlink ref="Q31" r:id="rId1" xr:uid="{B47285A7-7FBA-4B86-9B4E-4C571A0AC8AA}"/>
  </hyperlinks>
  <pageMargins left="0.7" right="0.7" top="0.75" bottom="0.75" header="0.3" footer="0.3"/>
  <pageSetup orientation="portrait" verticalDpi="0"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732B05B-87ED-4A3D-A77B-F9E71FF1CA80}">
          <x14:formula1>
            <xm:f>'LISTAS DESPLEGABLES'!$A$2:$A$5</xm:f>
          </x14:formula1>
          <xm:sqref>O3:O101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BD267-1365-4AE1-B2C2-A71FCEF43738}">
  <dimension ref="A1:S102"/>
  <sheetViews>
    <sheetView zoomScale="80" zoomScaleNormal="80" workbookViewId="0">
      <pane xSplit="2" ySplit="2" topLeftCell="C23" activePane="bottomRight" state="frozen"/>
      <selection pane="topRight" activeCell="C1" sqref="C1"/>
      <selection pane="bottomLeft" activeCell="A3" sqref="A3"/>
      <selection pane="bottomRight" activeCell="G33" sqref="G33"/>
    </sheetView>
  </sheetViews>
  <sheetFormatPr baseColWidth="10" defaultColWidth="11.42578125" defaultRowHeight="15"/>
  <cols>
    <col min="1" max="1" width="12" bestFit="1" customWidth="1"/>
    <col min="2" max="2" width="33.140625" customWidth="1"/>
    <col min="3" max="3" width="11.7109375" bestFit="1" customWidth="1"/>
    <col min="4" max="5" width="18.5703125" customWidth="1"/>
    <col min="6" max="6" width="43.85546875" customWidth="1"/>
    <col min="7" max="8" width="14.7109375" customWidth="1"/>
    <col min="9" max="9" width="12.85546875" bestFit="1" customWidth="1"/>
    <col min="11" max="11" width="18.85546875" customWidth="1"/>
    <col min="12" max="12" width="16.7109375" bestFit="1" customWidth="1"/>
    <col min="13" max="13" width="16.7109375" customWidth="1"/>
    <col min="14" max="14" width="17.7109375" customWidth="1"/>
    <col min="15" max="15" width="20.7109375" customWidth="1"/>
    <col min="16" max="16" width="13.140625" bestFit="1" customWidth="1"/>
    <col min="17" max="17" width="13.85546875" customWidth="1"/>
    <col min="18" max="18" width="37.42578125" customWidth="1"/>
    <col min="19" max="19" width="40" customWidth="1"/>
  </cols>
  <sheetData>
    <row r="1" spans="1:19" ht="28.5" customHeight="1">
      <c r="A1" s="283" t="s">
        <v>895</v>
      </c>
      <c r="B1" s="284"/>
      <c r="C1" s="284"/>
      <c r="D1" s="284"/>
      <c r="E1" s="284"/>
      <c r="F1" s="284"/>
      <c r="G1" s="284"/>
      <c r="H1" s="284"/>
      <c r="I1" s="284"/>
      <c r="J1" s="284"/>
      <c r="K1" s="284"/>
      <c r="L1" s="284"/>
      <c r="M1" s="284"/>
      <c r="N1" s="284"/>
      <c r="O1" s="284"/>
      <c r="P1" s="284"/>
      <c r="Q1" s="284"/>
      <c r="R1" s="284"/>
      <c r="S1" s="284"/>
    </row>
    <row r="2" spans="1:19" ht="30">
      <c r="A2" s="1" t="s">
        <v>1</v>
      </c>
      <c r="B2" s="2" t="s">
        <v>2</v>
      </c>
      <c r="C2" s="2" t="s">
        <v>3</v>
      </c>
      <c r="D2" s="2" t="s">
        <v>4</v>
      </c>
      <c r="E2" s="19" t="s">
        <v>5</v>
      </c>
      <c r="F2" s="2" t="s">
        <v>6</v>
      </c>
      <c r="G2" s="2" t="s">
        <v>896</v>
      </c>
      <c r="H2" s="2" t="s">
        <v>897</v>
      </c>
      <c r="I2" s="2" t="s">
        <v>7</v>
      </c>
      <c r="J2" s="2" t="s">
        <v>8</v>
      </c>
      <c r="K2" s="2" t="s">
        <v>9</v>
      </c>
      <c r="L2" s="2" t="s">
        <v>10</v>
      </c>
      <c r="M2" s="2" t="s">
        <v>11</v>
      </c>
      <c r="N2" s="1" t="s">
        <v>12</v>
      </c>
      <c r="O2" s="1" t="s">
        <v>13</v>
      </c>
      <c r="P2" s="2" t="s">
        <v>14</v>
      </c>
      <c r="Q2" s="2" t="s">
        <v>15</v>
      </c>
      <c r="R2" s="2" t="s">
        <v>16</v>
      </c>
      <c r="S2" s="2" t="s">
        <v>17</v>
      </c>
    </row>
    <row r="3" spans="1:19" ht="63.75">
      <c r="A3" s="3" t="s">
        <v>898</v>
      </c>
      <c r="B3" s="4" t="s">
        <v>899</v>
      </c>
      <c r="C3" s="3">
        <v>1036620862</v>
      </c>
      <c r="D3" s="4" t="s">
        <v>900</v>
      </c>
      <c r="E3" s="4"/>
      <c r="F3" s="8" t="s">
        <v>901</v>
      </c>
      <c r="G3" s="85">
        <v>1570</v>
      </c>
      <c r="H3" s="85">
        <v>45218</v>
      </c>
      <c r="I3" s="87">
        <v>44203</v>
      </c>
      <c r="J3" s="87">
        <v>44561</v>
      </c>
      <c r="K3" s="88">
        <v>56262921</v>
      </c>
      <c r="L3" s="3">
        <v>0</v>
      </c>
      <c r="M3" s="5">
        <v>0</v>
      </c>
      <c r="N3" s="5">
        <v>35432481</v>
      </c>
      <c r="O3" s="5">
        <v>0</v>
      </c>
      <c r="P3" s="7"/>
      <c r="Q3" s="3" t="s">
        <v>77</v>
      </c>
      <c r="R3" s="8" t="s">
        <v>902</v>
      </c>
      <c r="S3" s="9" t="s">
        <v>903</v>
      </c>
    </row>
    <row r="4" spans="1:19" ht="78.75" customHeight="1">
      <c r="A4" s="3" t="s">
        <v>904</v>
      </c>
      <c r="B4" s="4" t="s">
        <v>905</v>
      </c>
      <c r="C4" s="3">
        <v>98572861</v>
      </c>
      <c r="D4" s="4" t="s">
        <v>900</v>
      </c>
      <c r="E4" s="4" t="s">
        <v>906</v>
      </c>
      <c r="F4" s="8" t="s">
        <v>907</v>
      </c>
      <c r="G4" s="85">
        <v>1565</v>
      </c>
      <c r="H4" s="85">
        <v>45219</v>
      </c>
      <c r="I4" s="87">
        <v>44202</v>
      </c>
      <c r="J4" s="87">
        <v>44557</v>
      </c>
      <c r="K4" s="88">
        <v>53300133</v>
      </c>
      <c r="L4" s="3">
        <v>0</v>
      </c>
      <c r="M4" s="5">
        <v>0</v>
      </c>
      <c r="N4" s="5">
        <v>14233559</v>
      </c>
      <c r="O4" s="5">
        <v>0</v>
      </c>
      <c r="P4" s="7">
        <v>1</v>
      </c>
      <c r="Q4" s="3" t="s">
        <v>77</v>
      </c>
      <c r="R4" s="8" t="s">
        <v>908</v>
      </c>
      <c r="S4" s="9" t="s">
        <v>909</v>
      </c>
    </row>
    <row r="5" spans="1:19" ht="104.25" customHeight="1">
      <c r="A5" s="3" t="s">
        <v>910</v>
      </c>
      <c r="B5" s="4" t="s">
        <v>911</v>
      </c>
      <c r="C5" s="3">
        <v>98663524</v>
      </c>
      <c r="D5" s="4" t="s">
        <v>900</v>
      </c>
      <c r="E5" s="4" t="s">
        <v>906</v>
      </c>
      <c r="F5" s="8" t="s">
        <v>912</v>
      </c>
      <c r="G5" s="85">
        <v>1566</v>
      </c>
      <c r="H5" s="85">
        <v>45220</v>
      </c>
      <c r="I5" s="87">
        <v>44202</v>
      </c>
      <c r="J5" s="87">
        <v>44557</v>
      </c>
      <c r="K5" s="88">
        <v>53300133</v>
      </c>
      <c r="L5" s="3">
        <v>0</v>
      </c>
      <c r="M5" s="5">
        <v>0</v>
      </c>
      <c r="N5" s="5">
        <v>53300133</v>
      </c>
      <c r="O5" s="5">
        <v>0</v>
      </c>
      <c r="P5" s="7">
        <v>1</v>
      </c>
      <c r="Q5" s="3" t="s">
        <v>77</v>
      </c>
      <c r="R5" s="10"/>
      <c r="S5" s="9" t="s">
        <v>913</v>
      </c>
    </row>
    <row r="6" spans="1:19" ht="77.25">
      <c r="A6" s="3" t="s">
        <v>914</v>
      </c>
      <c r="B6" s="4" t="s">
        <v>915</v>
      </c>
      <c r="C6" s="3">
        <v>43261299</v>
      </c>
      <c r="D6" s="4" t="s">
        <v>900</v>
      </c>
      <c r="E6" s="4" t="s">
        <v>906</v>
      </c>
      <c r="F6" s="8" t="s">
        <v>916</v>
      </c>
      <c r="G6" s="85">
        <v>1567</v>
      </c>
      <c r="H6" s="85">
        <v>45221</v>
      </c>
      <c r="I6" s="87">
        <v>44202</v>
      </c>
      <c r="J6" s="87">
        <v>44557</v>
      </c>
      <c r="K6" s="88">
        <v>21320053</v>
      </c>
      <c r="L6" s="3">
        <v>0</v>
      </c>
      <c r="M6" s="5">
        <v>0</v>
      </c>
      <c r="N6" s="5">
        <v>21320053</v>
      </c>
      <c r="O6" s="5">
        <v>0</v>
      </c>
      <c r="P6" s="7"/>
      <c r="Q6" s="3" t="s">
        <v>77</v>
      </c>
      <c r="R6" s="10"/>
      <c r="S6" s="11" t="s">
        <v>917</v>
      </c>
    </row>
    <row r="7" spans="1:19" ht="64.5">
      <c r="A7" s="3" t="s">
        <v>918</v>
      </c>
      <c r="B7" s="4" t="s">
        <v>257</v>
      </c>
      <c r="C7" s="3">
        <v>1028014029</v>
      </c>
      <c r="D7" s="4" t="s">
        <v>900</v>
      </c>
      <c r="E7" s="4" t="s">
        <v>906</v>
      </c>
      <c r="F7" s="8" t="s">
        <v>919</v>
      </c>
      <c r="G7" s="85">
        <v>1568</v>
      </c>
      <c r="H7" s="85">
        <v>45222</v>
      </c>
      <c r="I7" s="87">
        <v>44203</v>
      </c>
      <c r="J7" s="87">
        <v>44557</v>
      </c>
      <c r="K7" s="88">
        <v>31980080</v>
      </c>
      <c r="L7" s="3">
        <v>0</v>
      </c>
      <c r="M7" s="5">
        <v>0</v>
      </c>
      <c r="N7" s="5">
        <v>14445548</v>
      </c>
      <c r="O7" s="5">
        <v>0</v>
      </c>
      <c r="P7" s="7">
        <v>1</v>
      </c>
      <c r="Q7" s="3" t="s">
        <v>77</v>
      </c>
      <c r="R7" s="8" t="s">
        <v>920</v>
      </c>
      <c r="S7" s="11" t="s">
        <v>921</v>
      </c>
    </row>
    <row r="8" spans="1:19" ht="77.25">
      <c r="A8" s="3" t="s">
        <v>922</v>
      </c>
      <c r="B8" s="4" t="s">
        <v>923</v>
      </c>
      <c r="C8" s="3">
        <v>43446938</v>
      </c>
      <c r="D8" s="4" t="s">
        <v>900</v>
      </c>
      <c r="E8" s="4" t="s">
        <v>906</v>
      </c>
      <c r="F8" s="8" t="s">
        <v>924</v>
      </c>
      <c r="G8" s="85">
        <v>1573</v>
      </c>
      <c r="H8" s="85">
        <v>45223</v>
      </c>
      <c r="I8" s="87">
        <v>44203</v>
      </c>
      <c r="J8" s="87">
        <v>44554</v>
      </c>
      <c r="K8" s="88">
        <v>52845871</v>
      </c>
      <c r="L8" s="3">
        <v>0</v>
      </c>
      <c r="M8" s="5">
        <v>0</v>
      </c>
      <c r="N8" s="5">
        <v>52694450</v>
      </c>
      <c r="O8" s="5">
        <v>0</v>
      </c>
      <c r="P8" s="7">
        <v>1</v>
      </c>
      <c r="Q8" s="3" t="s">
        <v>77</v>
      </c>
      <c r="R8" s="10"/>
      <c r="S8" s="11" t="s">
        <v>925</v>
      </c>
    </row>
    <row r="9" spans="1:19" ht="49.15" customHeight="1">
      <c r="A9" s="95" t="s">
        <v>926</v>
      </c>
      <c r="B9" s="101" t="s">
        <v>21</v>
      </c>
      <c r="C9" s="102">
        <v>900425129</v>
      </c>
      <c r="D9" s="95" t="s">
        <v>927</v>
      </c>
      <c r="E9" s="96" t="s">
        <v>906</v>
      </c>
      <c r="F9" s="8" t="s">
        <v>928</v>
      </c>
      <c r="G9" s="85">
        <v>1569</v>
      </c>
      <c r="H9" s="85">
        <v>45224</v>
      </c>
      <c r="I9" s="87">
        <v>44201</v>
      </c>
      <c r="J9" s="87">
        <v>44561</v>
      </c>
      <c r="K9" s="88">
        <v>121920000</v>
      </c>
      <c r="L9" s="4">
        <v>3</v>
      </c>
      <c r="M9" s="5">
        <v>47496000</v>
      </c>
      <c r="N9" s="97">
        <v>161500000</v>
      </c>
      <c r="O9" s="97">
        <v>7916000</v>
      </c>
      <c r="P9" s="98">
        <v>0.95</v>
      </c>
      <c r="Q9" s="95" t="s">
        <v>234</v>
      </c>
      <c r="R9" s="100"/>
      <c r="S9" s="99" t="s">
        <v>929</v>
      </c>
    </row>
    <row r="10" spans="1:19" ht="38.25">
      <c r="A10" s="3" t="s">
        <v>930</v>
      </c>
      <c r="B10" s="4" t="s">
        <v>667</v>
      </c>
      <c r="C10" s="3" t="s">
        <v>668</v>
      </c>
      <c r="D10" s="4" t="s">
        <v>900</v>
      </c>
      <c r="E10" s="4"/>
      <c r="F10" s="8" t="s">
        <v>931</v>
      </c>
      <c r="G10" s="85">
        <v>1571</v>
      </c>
      <c r="H10" s="85">
        <v>45225</v>
      </c>
      <c r="I10" s="87">
        <v>44216</v>
      </c>
      <c r="J10" s="87">
        <v>44347</v>
      </c>
      <c r="K10" s="88">
        <v>12352200</v>
      </c>
      <c r="L10" s="3">
        <v>0</v>
      </c>
      <c r="M10" s="5">
        <v>0</v>
      </c>
      <c r="N10" s="5">
        <v>12352200</v>
      </c>
      <c r="O10" s="5">
        <v>0</v>
      </c>
      <c r="P10" s="7">
        <v>1</v>
      </c>
      <c r="Q10" s="3" t="s">
        <v>77</v>
      </c>
      <c r="R10" s="10"/>
      <c r="S10" s="10"/>
    </row>
    <row r="11" spans="1:19" ht="51">
      <c r="A11" s="3" t="s">
        <v>932</v>
      </c>
      <c r="B11" s="4" t="s">
        <v>933</v>
      </c>
      <c r="C11" s="13" t="s">
        <v>934</v>
      </c>
      <c r="D11" s="4" t="s">
        <v>900</v>
      </c>
      <c r="E11" s="4"/>
      <c r="F11" s="8" t="s">
        <v>935</v>
      </c>
      <c r="G11" s="85">
        <v>1572</v>
      </c>
      <c r="H11" s="85">
        <v>45226</v>
      </c>
      <c r="I11" s="87">
        <v>44208</v>
      </c>
      <c r="J11" s="87">
        <v>44554</v>
      </c>
      <c r="K11" s="88">
        <v>53148713</v>
      </c>
      <c r="L11" s="3">
        <v>0</v>
      </c>
      <c r="M11" s="5">
        <v>0</v>
      </c>
      <c r="N11" s="5"/>
      <c r="O11" s="3"/>
      <c r="P11" s="3"/>
      <c r="Q11" s="3" t="s">
        <v>77</v>
      </c>
      <c r="R11" s="10"/>
      <c r="S11" s="16" t="s">
        <v>936</v>
      </c>
    </row>
    <row r="12" spans="1:19" ht="75">
      <c r="A12" s="3" t="s">
        <v>937</v>
      </c>
      <c r="B12" s="4" t="s">
        <v>260</v>
      </c>
      <c r="C12" s="3">
        <v>71361429</v>
      </c>
      <c r="D12" s="4" t="s">
        <v>900</v>
      </c>
      <c r="E12" s="4" t="s">
        <v>906</v>
      </c>
      <c r="F12" s="8" t="s">
        <v>938</v>
      </c>
      <c r="G12" s="85">
        <v>1575</v>
      </c>
      <c r="H12" s="85">
        <v>45228</v>
      </c>
      <c r="I12" s="87">
        <v>44223</v>
      </c>
      <c r="J12" s="87">
        <v>44554</v>
      </c>
      <c r="K12" s="88">
        <v>30526440</v>
      </c>
      <c r="L12" s="3">
        <v>0</v>
      </c>
      <c r="M12" s="5">
        <v>0</v>
      </c>
      <c r="N12" s="5">
        <v>13537023</v>
      </c>
      <c r="O12" s="14">
        <f>K12-N12</f>
        <v>16989417</v>
      </c>
      <c r="P12" s="15">
        <v>1</v>
      </c>
      <c r="Q12" s="3" t="s">
        <v>77</v>
      </c>
      <c r="R12" s="8" t="s">
        <v>939</v>
      </c>
      <c r="S12" s="17" t="s">
        <v>940</v>
      </c>
    </row>
    <row r="13" spans="1:19" ht="75">
      <c r="A13" s="3" t="s">
        <v>941</v>
      </c>
      <c r="B13" s="4" t="s">
        <v>200</v>
      </c>
      <c r="C13" s="3">
        <v>1035851121</v>
      </c>
      <c r="D13" s="4" t="s">
        <v>900</v>
      </c>
      <c r="E13" s="4" t="s">
        <v>906</v>
      </c>
      <c r="F13" s="8" t="s">
        <v>942</v>
      </c>
      <c r="G13" s="85">
        <v>1574</v>
      </c>
      <c r="H13" s="85">
        <v>45227</v>
      </c>
      <c r="I13" s="87">
        <v>44223</v>
      </c>
      <c r="J13" s="87">
        <v>44554</v>
      </c>
      <c r="K13" s="88">
        <v>31162408</v>
      </c>
      <c r="L13" s="3">
        <v>0</v>
      </c>
      <c r="M13" s="5">
        <v>0</v>
      </c>
      <c r="N13" s="5">
        <v>5360298</v>
      </c>
      <c r="O13" s="14">
        <f>K13-N13</f>
        <v>25802110</v>
      </c>
      <c r="P13" s="15">
        <v>1</v>
      </c>
      <c r="Q13" s="3" t="s">
        <v>77</v>
      </c>
      <c r="R13" s="8" t="s">
        <v>943</v>
      </c>
      <c r="S13" s="18" t="s">
        <v>944</v>
      </c>
    </row>
    <row r="14" spans="1:19" ht="75">
      <c r="A14" s="3" t="s">
        <v>945</v>
      </c>
      <c r="B14" s="4" t="s">
        <v>683</v>
      </c>
      <c r="C14" s="3">
        <v>70142973</v>
      </c>
      <c r="D14" s="4" t="s">
        <v>900</v>
      </c>
      <c r="E14" s="4"/>
      <c r="F14" s="8" t="s">
        <v>946</v>
      </c>
      <c r="G14" s="103">
        <v>1579</v>
      </c>
      <c r="H14" s="103">
        <v>45229</v>
      </c>
      <c r="I14" s="104">
        <v>44222</v>
      </c>
      <c r="J14" s="104">
        <v>44546</v>
      </c>
      <c r="K14" s="105">
        <v>49817454</v>
      </c>
      <c r="L14" s="3">
        <v>0</v>
      </c>
      <c r="M14" s="5">
        <v>0</v>
      </c>
      <c r="N14" s="5">
        <v>48606088</v>
      </c>
      <c r="O14" s="14">
        <f>K14-N14</f>
        <v>1211366</v>
      </c>
      <c r="P14" s="15">
        <v>1</v>
      </c>
      <c r="Q14" s="3" t="s">
        <v>77</v>
      </c>
      <c r="R14" s="10"/>
      <c r="S14" s="18" t="s">
        <v>947</v>
      </c>
    </row>
    <row r="15" spans="1:19" ht="25.5">
      <c r="A15" s="86" t="s">
        <v>948</v>
      </c>
      <c r="B15" s="86" t="s">
        <v>949</v>
      </c>
      <c r="C15" s="86">
        <v>830114921</v>
      </c>
      <c r="D15" s="85" t="s">
        <v>950</v>
      </c>
      <c r="E15" s="3"/>
      <c r="F15" s="8"/>
      <c r="G15" s="85">
        <v>1580</v>
      </c>
      <c r="H15" s="85">
        <v>45230</v>
      </c>
      <c r="I15" s="87">
        <v>44250</v>
      </c>
      <c r="J15" s="87">
        <v>44561</v>
      </c>
      <c r="K15" s="88">
        <v>11536543</v>
      </c>
      <c r="L15" s="3"/>
      <c r="M15" s="3"/>
      <c r="N15" s="5"/>
      <c r="O15" s="14">
        <f t="shared" ref="O15:O62" si="0">K15-N15</f>
        <v>11536543</v>
      </c>
      <c r="P15" s="3"/>
      <c r="Q15" s="3" t="s">
        <v>951</v>
      </c>
      <c r="R15" s="10"/>
      <c r="S15" s="10"/>
    </row>
    <row r="16" spans="1:19" ht="38.25">
      <c r="A16" s="86" t="s">
        <v>952</v>
      </c>
      <c r="B16" s="86" t="s">
        <v>953</v>
      </c>
      <c r="C16" s="86">
        <v>900372035</v>
      </c>
      <c r="D16" s="85" t="s">
        <v>954</v>
      </c>
      <c r="E16" s="3"/>
      <c r="F16" s="8"/>
      <c r="G16" s="85">
        <v>1584</v>
      </c>
      <c r="H16" s="85">
        <v>45252</v>
      </c>
      <c r="I16" s="87">
        <v>44236</v>
      </c>
      <c r="J16" s="87">
        <v>44561</v>
      </c>
      <c r="K16" s="88">
        <v>42120050</v>
      </c>
      <c r="L16" s="3"/>
      <c r="M16" s="3"/>
      <c r="N16" s="5"/>
      <c r="O16" s="14">
        <f t="shared" si="0"/>
        <v>42120050</v>
      </c>
      <c r="P16" s="3"/>
      <c r="Q16" s="3" t="s">
        <v>951</v>
      </c>
      <c r="R16" s="10"/>
      <c r="S16" s="10"/>
    </row>
    <row r="17" spans="1:19" ht="25.5">
      <c r="A17" s="86" t="s">
        <v>955</v>
      </c>
      <c r="B17" s="86" t="s">
        <v>956</v>
      </c>
      <c r="C17" s="86">
        <v>900092385</v>
      </c>
      <c r="D17" s="85" t="s">
        <v>950</v>
      </c>
      <c r="E17" s="3"/>
      <c r="F17" s="8"/>
      <c r="G17" s="85">
        <v>1585</v>
      </c>
      <c r="H17" s="85">
        <v>45253</v>
      </c>
      <c r="I17" s="87">
        <v>44232</v>
      </c>
      <c r="J17" s="87">
        <v>44561</v>
      </c>
      <c r="K17" s="88">
        <v>57650245</v>
      </c>
      <c r="L17" s="3"/>
      <c r="M17" s="3"/>
      <c r="N17" s="5"/>
      <c r="O17" s="14">
        <f t="shared" si="0"/>
        <v>57650245</v>
      </c>
      <c r="P17" s="3"/>
      <c r="Q17" s="3" t="s">
        <v>951</v>
      </c>
      <c r="R17" s="10"/>
      <c r="S17" s="10"/>
    </row>
    <row r="18" spans="1:19" ht="38.25">
      <c r="A18" s="86" t="s">
        <v>957</v>
      </c>
      <c r="B18" s="86" t="s">
        <v>102</v>
      </c>
      <c r="C18" s="86">
        <v>1015277336</v>
      </c>
      <c r="D18" s="85" t="s">
        <v>954</v>
      </c>
      <c r="E18" s="3"/>
      <c r="F18" s="8"/>
      <c r="G18" s="85">
        <v>1586</v>
      </c>
      <c r="H18" s="85">
        <v>45254</v>
      </c>
      <c r="I18" s="87">
        <v>44223</v>
      </c>
      <c r="J18" s="87">
        <v>44547</v>
      </c>
      <c r="K18" s="88">
        <v>30799620</v>
      </c>
      <c r="L18" s="3"/>
      <c r="M18" s="3"/>
      <c r="N18" s="5"/>
      <c r="O18" s="14">
        <f t="shared" si="0"/>
        <v>30799620</v>
      </c>
      <c r="P18" s="3"/>
      <c r="Q18" s="3" t="s">
        <v>951</v>
      </c>
      <c r="R18" s="10"/>
      <c r="S18" s="10"/>
    </row>
    <row r="19" spans="1:19" ht="38.25">
      <c r="A19" s="86" t="s">
        <v>958</v>
      </c>
      <c r="B19" s="86" t="s">
        <v>959</v>
      </c>
      <c r="C19" s="86">
        <v>9000629179</v>
      </c>
      <c r="D19" s="85" t="s">
        <v>954</v>
      </c>
      <c r="E19" s="3"/>
      <c r="F19" s="8"/>
      <c r="G19" s="85">
        <v>1587</v>
      </c>
      <c r="H19" s="85">
        <v>45255</v>
      </c>
      <c r="I19" s="87">
        <v>44228</v>
      </c>
      <c r="J19" s="87">
        <v>44540</v>
      </c>
      <c r="K19" s="88">
        <v>3500000</v>
      </c>
      <c r="L19" s="3"/>
      <c r="M19" s="3"/>
      <c r="N19" s="5"/>
      <c r="O19" s="14">
        <f t="shared" si="0"/>
        <v>3500000</v>
      </c>
      <c r="P19" s="3"/>
      <c r="Q19" s="3" t="s">
        <v>951</v>
      </c>
      <c r="R19" s="10"/>
      <c r="S19" s="10"/>
    </row>
    <row r="20" spans="1:19" ht="38.25">
      <c r="A20" s="86" t="s">
        <v>960</v>
      </c>
      <c r="B20" s="86" t="s">
        <v>854</v>
      </c>
      <c r="C20" s="86">
        <v>1020433460</v>
      </c>
      <c r="D20" s="85" t="s">
        <v>954</v>
      </c>
      <c r="E20" s="3"/>
      <c r="F20" s="8"/>
      <c r="G20" s="85">
        <v>1588</v>
      </c>
      <c r="H20" s="85">
        <v>45256</v>
      </c>
      <c r="I20" s="87">
        <v>44222</v>
      </c>
      <c r="J20" s="87">
        <v>44546</v>
      </c>
      <c r="K20" s="88">
        <v>29254505</v>
      </c>
      <c r="L20" s="3"/>
      <c r="M20" s="3"/>
      <c r="N20" s="5"/>
      <c r="O20" s="14">
        <f t="shared" si="0"/>
        <v>29254505</v>
      </c>
      <c r="P20" s="3"/>
      <c r="Q20" s="3" t="s">
        <v>951</v>
      </c>
      <c r="R20" s="10"/>
      <c r="S20" s="10"/>
    </row>
    <row r="21" spans="1:19" ht="38.25">
      <c r="A21" s="86" t="s">
        <v>961</v>
      </c>
      <c r="B21" s="86" t="s">
        <v>962</v>
      </c>
      <c r="C21" s="86">
        <v>1020396624</v>
      </c>
      <c r="D21" s="85" t="s">
        <v>954</v>
      </c>
      <c r="E21" s="3"/>
      <c r="F21" s="8"/>
      <c r="G21" s="85">
        <v>1599</v>
      </c>
      <c r="H21" s="85">
        <v>45268</v>
      </c>
      <c r="I21" s="87">
        <v>44235</v>
      </c>
      <c r="J21" s="87">
        <v>44546</v>
      </c>
      <c r="K21" s="88">
        <v>60372420</v>
      </c>
      <c r="L21" s="3"/>
      <c r="M21" s="3"/>
      <c r="N21" s="5"/>
      <c r="O21" s="14">
        <f t="shared" si="0"/>
        <v>60372420</v>
      </c>
      <c r="P21" s="3"/>
      <c r="Q21" s="3" t="s">
        <v>951</v>
      </c>
      <c r="R21" s="4" t="s">
        <v>963</v>
      </c>
      <c r="S21" s="10"/>
    </row>
    <row r="22" spans="1:19" ht="38.25">
      <c r="A22" s="86" t="s">
        <v>964</v>
      </c>
      <c r="B22" s="86" t="s">
        <v>965</v>
      </c>
      <c r="C22" s="86">
        <v>94428765</v>
      </c>
      <c r="D22" s="85" t="s">
        <v>954</v>
      </c>
      <c r="E22" s="3"/>
      <c r="F22" s="8"/>
      <c r="G22" s="85">
        <v>1601</v>
      </c>
      <c r="H22" s="85">
        <v>45269</v>
      </c>
      <c r="I22" s="87">
        <v>44239</v>
      </c>
      <c r="J22" s="87">
        <v>44554</v>
      </c>
      <c r="K22" s="88">
        <v>20000000</v>
      </c>
      <c r="L22" s="3"/>
      <c r="M22" s="3"/>
      <c r="N22" s="5"/>
      <c r="O22" s="14">
        <f t="shared" si="0"/>
        <v>20000000</v>
      </c>
      <c r="P22" s="3"/>
      <c r="Q22" s="3" t="s">
        <v>951</v>
      </c>
      <c r="R22" s="10"/>
      <c r="S22" s="10"/>
    </row>
    <row r="23" spans="1:19" ht="38.25">
      <c r="A23" s="86" t="s">
        <v>966</v>
      </c>
      <c r="B23" s="86" t="s">
        <v>967</v>
      </c>
      <c r="C23" s="86">
        <v>43666976</v>
      </c>
      <c r="D23" s="85" t="s">
        <v>954</v>
      </c>
      <c r="E23" s="3"/>
      <c r="F23" s="8"/>
      <c r="G23" s="85">
        <v>1602</v>
      </c>
      <c r="H23" s="85">
        <v>45270</v>
      </c>
      <c r="I23" s="87">
        <v>44236</v>
      </c>
      <c r="J23" s="87">
        <v>44554</v>
      </c>
      <c r="K23" s="88">
        <v>19563572</v>
      </c>
      <c r="L23" s="3"/>
      <c r="M23" s="3"/>
      <c r="N23" s="5"/>
      <c r="O23" s="14">
        <f t="shared" si="0"/>
        <v>19563572</v>
      </c>
      <c r="P23" s="3"/>
      <c r="Q23" s="3" t="s">
        <v>951</v>
      </c>
      <c r="R23" s="10"/>
      <c r="S23" s="10"/>
    </row>
    <row r="24" spans="1:19" ht="38.25">
      <c r="A24" s="86" t="s">
        <v>968</v>
      </c>
      <c r="B24" s="86" t="s">
        <v>969</v>
      </c>
      <c r="C24" s="86">
        <v>1035832978</v>
      </c>
      <c r="D24" s="85" t="s">
        <v>954</v>
      </c>
      <c r="E24" s="3"/>
      <c r="F24" s="8"/>
      <c r="G24" s="85">
        <v>1603</v>
      </c>
      <c r="H24" s="85">
        <v>45271</v>
      </c>
      <c r="I24" s="87">
        <v>44237</v>
      </c>
      <c r="J24" s="87">
        <v>44554</v>
      </c>
      <c r="K24" s="88">
        <v>29163653</v>
      </c>
      <c r="L24" s="3"/>
      <c r="M24" s="3"/>
      <c r="N24" s="5"/>
      <c r="O24" s="14">
        <f t="shared" si="0"/>
        <v>29163653</v>
      </c>
      <c r="P24" s="3"/>
      <c r="Q24" s="3" t="s">
        <v>951</v>
      </c>
      <c r="R24" s="10"/>
      <c r="S24" s="10"/>
    </row>
    <row r="25" spans="1:19" ht="38.25">
      <c r="A25" s="86" t="s">
        <v>970</v>
      </c>
      <c r="B25" s="86" t="s">
        <v>971</v>
      </c>
      <c r="C25" s="86">
        <v>1039696601</v>
      </c>
      <c r="D25" s="85" t="s">
        <v>954</v>
      </c>
      <c r="E25" s="3"/>
      <c r="F25" s="8"/>
      <c r="G25" s="85">
        <v>1604</v>
      </c>
      <c r="H25" s="85">
        <v>45272</v>
      </c>
      <c r="I25" s="87">
        <v>44239</v>
      </c>
      <c r="J25" s="87">
        <v>44554</v>
      </c>
      <c r="K25" s="88">
        <v>19200162</v>
      </c>
      <c r="L25" s="3"/>
      <c r="M25" s="3"/>
      <c r="N25" s="5"/>
      <c r="O25" s="14">
        <f t="shared" si="0"/>
        <v>19200162</v>
      </c>
      <c r="P25" s="3"/>
      <c r="Q25" s="3" t="s">
        <v>951</v>
      </c>
      <c r="R25" s="10"/>
      <c r="S25" s="10"/>
    </row>
    <row r="26" spans="1:19" ht="38.25">
      <c r="A26" s="86" t="s">
        <v>972</v>
      </c>
      <c r="B26" s="86" t="s">
        <v>147</v>
      </c>
      <c r="C26" s="86">
        <v>71756810</v>
      </c>
      <c r="D26" s="85" t="s">
        <v>954</v>
      </c>
      <c r="E26" s="3"/>
      <c r="F26" s="8"/>
      <c r="G26" s="85">
        <v>1608</v>
      </c>
      <c r="H26" s="85">
        <v>45276</v>
      </c>
      <c r="I26" s="87">
        <v>44250</v>
      </c>
      <c r="J26" s="87">
        <v>44547</v>
      </c>
      <c r="K26" s="88">
        <v>27801488</v>
      </c>
      <c r="L26" s="3"/>
      <c r="M26" s="3"/>
      <c r="N26" s="5"/>
      <c r="O26" s="14">
        <f t="shared" si="0"/>
        <v>27801488</v>
      </c>
      <c r="P26" s="3"/>
      <c r="Q26" s="3" t="s">
        <v>951</v>
      </c>
      <c r="R26" s="10"/>
      <c r="S26" s="10"/>
    </row>
    <row r="27" spans="1:19" ht="38.25">
      <c r="A27" s="86" t="s">
        <v>973</v>
      </c>
      <c r="B27" s="86" t="s">
        <v>974</v>
      </c>
      <c r="C27" s="86">
        <v>39389544</v>
      </c>
      <c r="D27" s="85" t="s">
        <v>954</v>
      </c>
      <c r="E27" s="3"/>
      <c r="F27" s="8"/>
      <c r="G27" s="85">
        <v>1610</v>
      </c>
      <c r="H27" s="85">
        <v>45278</v>
      </c>
      <c r="I27" s="87">
        <v>44250</v>
      </c>
      <c r="J27" s="87">
        <v>44540</v>
      </c>
      <c r="K27" s="88">
        <v>49365813</v>
      </c>
      <c r="L27" s="3"/>
      <c r="M27" s="3"/>
      <c r="N27" s="5"/>
      <c r="O27" s="14">
        <f t="shared" si="0"/>
        <v>49365813</v>
      </c>
      <c r="P27" s="3"/>
      <c r="Q27" s="3" t="s">
        <v>951</v>
      </c>
      <c r="R27" s="10"/>
      <c r="S27" s="10"/>
    </row>
    <row r="28" spans="1:19" ht="38.25">
      <c r="A28" s="86" t="s">
        <v>975</v>
      </c>
      <c r="B28" s="86" t="s">
        <v>616</v>
      </c>
      <c r="C28" s="86">
        <v>890907317</v>
      </c>
      <c r="D28" s="85" t="s">
        <v>954</v>
      </c>
      <c r="E28" s="3"/>
      <c r="F28" s="8"/>
      <c r="G28" s="85">
        <v>1609</v>
      </c>
      <c r="H28" s="85">
        <v>45277</v>
      </c>
      <c r="I28" s="87">
        <v>44250</v>
      </c>
      <c r="J28" s="87">
        <v>44540</v>
      </c>
      <c r="K28" s="88">
        <v>49365813</v>
      </c>
      <c r="L28" s="3"/>
      <c r="M28" s="3"/>
      <c r="N28" s="5">
        <v>44184606</v>
      </c>
      <c r="O28" s="14">
        <f t="shared" si="0"/>
        <v>5181207</v>
      </c>
      <c r="P28" s="3"/>
      <c r="Q28" s="3" t="s">
        <v>77</v>
      </c>
      <c r="R28" s="10"/>
      <c r="S28" s="10"/>
    </row>
    <row r="29" spans="1:19" ht="25.5">
      <c r="A29" s="86" t="s">
        <v>976</v>
      </c>
      <c r="B29" s="86" t="s">
        <v>977</v>
      </c>
      <c r="C29" s="86">
        <v>1017254395</v>
      </c>
      <c r="D29" s="85" t="s">
        <v>950</v>
      </c>
      <c r="E29" s="3"/>
      <c r="F29" s="8"/>
      <c r="G29" s="85" t="s">
        <v>185</v>
      </c>
      <c r="H29" s="85" t="s">
        <v>185</v>
      </c>
      <c r="I29" s="87">
        <v>44250</v>
      </c>
      <c r="J29" s="87">
        <v>44377</v>
      </c>
      <c r="K29" s="88">
        <v>627488109</v>
      </c>
      <c r="L29" s="3"/>
      <c r="M29" s="3"/>
      <c r="N29" s="5"/>
      <c r="O29" s="14">
        <f t="shared" si="0"/>
        <v>627488109</v>
      </c>
      <c r="P29" s="3"/>
      <c r="Q29" s="3" t="s">
        <v>951</v>
      </c>
      <c r="R29" s="10"/>
      <c r="S29" s="10"/>
    </row>
    <row r="30" spans="1:19" ht="38.25">
      <c r="A30" s="86" t="s">
        <v>978</v>
      </c>
      <c r="B30" s="86" t="s">
        <v>979</v>
      </c>
      <c r="C30" s="86">
        <v>71763669</v>
      </c>
      <c r="D30" s="85" t="s">
        <v>954</v>
      </c>
      <c r="E30" s="3"/>
      <c r="F30" s="8"/>
      <c r="G30" s="85">
        <v>1633</v>
      </c>
      <c r="H30" s="85">
        <v>46038</v>
      </c>
      <c r="I30" s="104">
        <v>44291</v>
      </c>
      <c r="J30" s="104">
        <v>44554</v>
      </c>
      <c r="K30" s="88">
        <v>26071028</v>
      </c>
      <c r="L30" s="3"/>
      <c r="M30" s="3"/>
      <c r="N30" s="5"/>
      <c r="O30" s="14">
        <f t="shared" si="0"/>
        <v>26071028</v>
      </c>
      <c r="P30" s="3"/>
      <c r="Q30" s="3" t="s">
        <v>951</v>
      </c>
      <c r="R30" s="4" t="s">
        <v>980</v>
      </c>
      <c r="S30" s="10"/>
    </row>
    <row r="31" spans="1:19" ht="38.25">
      <c r="A31" s="86" t="s">
        <v>981</v>
      </c>
      <c r="B31" s="86" t="s">
        <v>982</v>
      </c>
      <c r="C31" s="86">
        <v>811028194</v>
      </c>
      <c r="D31" s="85" t="s">
        <v>954</v>
      </c>
      <c r="E31" s="3"/>
      <c r="F31" s="8"/>
      <c r="G31" s="85">
        <v>1639</v>
      </c>
      <c r="H31" s="85">
        <v>46044</v>
      </c>
      <c r="I31" s="87">
        <v>44300</v>
      </c>
      <c r="J31" s="87">
        <v>44557</v>
      </c>
      <c r="K31" s="88">
        <v>38763733</v>
      </c>
      <c r="L31" s="3"/>
      <c r="M31" s="3"/>
      <c r="N31" s="5"/>
      <c r="O31" s="14">
        <f t="shared" si="0"/>
        <v>38763733</v>
      </c>
      <c r="P31" s="3"/>
      <c r="Q31" s="3" t="s">
        <v>951</v>
      </c>
      <c r="R31" s="4" t="s">
        <v>983</v>
      </c>
      <c r="S31" s="10"/>
    </row>
    <row r="32" spans="1:19" ht="38.25">
      <c r="A32" s="86" t="s">
        <v>984</v>
      </c>
      <c r="B32" s="86" t="s">
        <v>985</v>
      </c>
      <c r="C32" s="86">
        <v>1001024355</v>
      </c>
      <c r="D32" s="85" t="s">
        <v>986</v>
      </c>
      <c r="E32" s="3"/>
      <c r="F32" s="8"/>
      <c r="G32" s="85">
        <v>1611</v>
      </c>
      <c r="H32" s="85">
        <v>47093</v>
      </c>
      <c r="I32" s="87">
        <v>44308</v>
      </c>
      <c r="J32" s="87">
        <v>44561</v>
      </c>
      <c r="K32" s="88">
        <v>7349059</v>
      </c>
      <c r="L32" s="3"/>
      <c r="M32" s="3"/>
      <c r="N32" s="5"/>
      <c r="O32" s="14">
        <f t="shared" si="0"/>
        <v>7349059</v>
      </c>
      <c r="P32" s="3"/>
      <c r="Q32" s="3" t="s">
        <v>951</v>
      </c>
      <c r="R32" s="10"/>
      <c r="S32" s="10"/>
    </row>
    <row r="33" spans="1:19" ht="38.25">
      <c r="A33" s="86" t="s">
        <v>987</v>
      </c>
      <c r="B33" s="86" t="s">
        <v>988</v>
      </c>
      <c r="C33" s="86">
        <v>1128265198</v>
      </c>
      <c r="D33" s="85" t="s">
        <v>954</v>
      </c>
      <c r="E33" s="3"/>
      <c r="F33" s="8"/>
      <c r="G33" s="85">
        <v>1656</v>
      </c>
      <c r="H33" s="85">
        <v>47090</v>
      </c>
      <c r="I33" s="87">
        <v>44305</v>
      </c>
      <c r="J33" s="87">
        <v>44554</v>
      </c>
      <c r="K33" s="88">
        <v>23799715</v>
      </c>
      <c r="L33" s="3"/>
      <c r="M33" s="3"/>
      <c r="N33" s="5"/>
      <c r="O33" s="14">
        <f t="shared" si="0"/>
        <v>23799715</v>
      </c>
      <c r="P33" s="3"/>
      <c r="Q33" s="3" t="s">
        <v>951</v>
      </c>
      <c r="R33" s="10"/>
      <c r="S33" s="10"/>
    </row>
    <row r="34" spans="1:19" ht="38.25">
      <c r="A34" s="86" t="s">
        <v>989</v>
      </c>
      <c r="B34" s="86" t="s">
        <v>990</v>
      </c>
      <c r="C34" s="86">
        <v>900582033</v>
      </c>
      <c r="D34" s="85" t="s">
        <v>954</v>
      </c>
      <c r="E34" s="3"/>
      <c r="F34" s="8"/>
      <c r="G34" s="85">
        <v>1658</v>
      </c>
      <c r="H34" s="85">
        <v>47092</v>
      </c>
      <c r="I34" s="87">
        <v>44309</v>
      </c>
      <c r="J34" s="87">
        <v>44557</v>
      </c>
      <c r="K34" s="88">
        <v>37552367</v>
      </c>
      <c r="L34" s="3"/>
      <c r="M34" s="3"/>
      <c r="N34" s="5"/>
      <c r="O34" s="14">
        <f t="shared" si="0"/>
        <v>37552367</v>
      </c>
      <c r="P34" s="3"/>
      <c r="Q34" s="3" t="s">
        <v>951</v>
      </c>
      <c r="R34" s="4" t="s">
        <v>991</v>
      </c>
      <c r="S34" s="10"/>
    </row>
    <row r="35" spans="1:19" ht="38.25">
      <c r="A35" s="86" t="s">
        <v>992</v>
      </c>
      <c r="B35" s="86" t="s">
        <v>993</v>
      </c>
      <c r="C35" s="86">
        <v>800064773</v>
      </c>
      <c r="D35" s="85" t="s">
        <v>954</v>
      </c>
      <c r="E35" s="3"/>
      <c r="F35" s="8"/>
      <c r="G35" s="85">
        <v>1693</v>
      </c>
      <c r="H35" s="85">
        <v>47796</v>
      </c>
      <c r="I35" s="87">
        <v>44348</v>
      </c>
      <c r="J35" s="87">
        <v>44561</v>
      </c>
      <c r="K35" s="88">
        <v>17493000</v>
      </c>
      <c r="L35" s="3"/>
      <c r="M35" s="3"/>
      <c r="N35" s="5"/>
      <c r="O35" s="14">
        <f t="shared" si="0"/>
        <v>17493000</v>
      </c>
      <c r="P35" s="3"/>
      <c r="Q35" s="3" t="s">
        <v>951</v>
      </c>
      <c r="R35" s="10"/>
      <c r="S35" s="10"/>
    </row>
    <row r="36" spans="1:19" ht="25.5">
      <c r="A36" s="86" t="s">
        <v>994</v>
      </c>
      <c r="B36" s="86" t="s">
        <v>995</v>
      </c>
      <c r="C36" s="86">
        <v>900628918</v>
      </c>
      <c r="D36" s="85" t="s">
        <v>996</v>
      </c>
      <c r="E36" s="3"/>
      <c r="F36" s="8"/>
      <c r="G36" s="85">
        <v>1634</v>
      </c>
      <c r="H36" s="85">
        <v>47100</v>
      </c>
      <c r="I36" s="87">
        <v>44330</v>
      </c>
      <c r="J36" s="87">
        <v>44547</v>
      </c>
      <c r="K36" s="88">
        <v>398050221</v>
      </c>
      <c r="L36" s="3"/>
      <c r="M36" s="3"/>
      <c r="N36" s="5"/>
      <c r="O36" s="14">
        <f t="shared" si="0"/>
        <v>398050221</v>
      </c>
      <c r="P36" s="3"/>
      <c r="Q36" s="3" t="s">
        <v>951</v>
      </c>
      <c r="R36" s="10"/>
      <c r="S36" s="10"/>
    </row>
    <row r="37" spans="1:19">
      <c r="A37" s="86" t="s">
        <v>997</v>
      </c>
      <c r="B37" s="86" t="s">
        <v>998</v>
      </c>
      <c r="C37" s="86">
        <v>890982055</v>
      </c>
      <c r="D37" s="85" t="s">
        <v>999</v>
      </c>
      <c r="E37" s="3"/>
      <c r="F37" s="8"/>
      <c r="G37" s="85">
        <v>1600</v>
      </c>
      <c r="H37" s="85">
        <v>47102</v>
      </c>
      <c r="I37" s="87">
        <v>44554</v>
      </c>
      <c r="J37" s="87">
        <v>44554</v>
      </c>
      <c r="K37" s="88">
        <v>1911224</v>
      </c>
      <c r="L37" s="3"/>
      <c r="M37" s="3"/>
      <c r="N37" s="5"/>
      <c r="O37" s="14">
        <f t="shared" si="0"/>
        <v>1911224</v>
      </c>
      <c r="P37" s="3"/>
      <c r="Q37" s="3" t="s">
        <v>951</v>
      </c>
      <c r="R37" s="10"/>
      <c r="S37" s="10"/>
    </row>
    <row r="38" spans="1:19" ht="38.25">
      <c r="A38" s="86" t="s">
        <v>1000</v>
      </c>
      <c r="B38" s="86" t="s">
        <v>1001</v>
      </c>
      <c r="C38" s="86">
        <v>890980040</v>
      </c>
      <c r="D38" s="85" t="s">
        <v>1002</v>
      </c>
      <c r="E38" s="3"/>
      <c r="F38" s="8"/>
      <c r="G38" s="85" t="s">
        <v>185</v>
      </c>
      <c r="H38" s="85" t="s">
        <v>185</v>
      </c>
      <c r="I38" s="87">
        <v>44323</v>
      </c>
      <c r="J38" s="87">
        <v>44536</v>
      </c>
      <c r="K38" s="88">
        <v>500000000</v>
      </c>
      <c r="L38" s="3"/>
      <c r="M38" s="3"/>
      <c r="N38" s="5"/>
      <c r="O38" s="14">
        <f t="shared" si="0"/>
        <v>500000000</v>
      </c>
      <c r="P38" s="3"/>
      <c r="Q38" s="3" t="s">
        <v>951</v>
      </c>
      <c r="R38" s="10"/>
      <c r="S38" s="10"/>
    </row>
    <row r="39" spans="1:19" ht="38.25">
      <c r="A39" s="86" t="s">
        <v>1003</v>
      </c>
      <c r="B39" s="86" t="s">
        <v>658</v>
      </c>
      <c r="C39" s="86">
        <v>1036604120</v>
      </c>
      <c r="D39" s="85" t="s">
        <v>504</v>
      </c>
      <c r="E39" s="3"/>
      <c r="F39" s="8"/>
      <c r="G39" s="85">
        <v>1681</v>
      </c>
      <c r="H39" s="85">
        <v>47775</v>
      </c>
      <c r="I39" s="87">
        <v>44330</v>
      </c>
      <c r="J39" s="87">
        <v>44515</v>
      </c>
      <c r="K39" s="88">
        <v>1972590231</v>
      </c>
      <c r="L39" s="3"/>
      <c r="M39" s="3"/>
      <c r="N39" s="5"/>
      <c r="O39" s="14">
        <f t="shared" si="0"/>
        <v>1972590231</v>
      </c>
      <c r="P39" s="3"/>
      <c r="Q39" s="3" t="s">
        <v>951</v>
      </c>
      <c r="R39" s="10"/>
      <c r="S39" s="10"/>
    </row>
    <row r="40" spans="1:19" ht="38.25">
      <c r="A40" s="86" t="s">
        <v>1004</v>
      </c>
      <c r="B40" s="86" t="s">
        <v>1005</v>
      </c>
      <c r="C40" s="86">
        <v>43795091</v>
      </c>
      <c r="D40" s="85" t="s">
        <v>954</v>
      </c>
      <c r="E40" s="3"/>
      <c r="F40" s="8"/>
      <c r="G40" s="85">
        <v>1686</v>
      </c>
      <c r="H40" s="85">
        <v>47780</v>
      </c>
      <c r="I40" s="87">
        <v>44336</v>
      </c>
      <c r="J40" s="87">
        <v>44554</v>
      </c>
      <c r="K40" s="88">
        <v>32555479</v>
      </c>
      <c r="L40" s="3"/>
      <c r="M40" s="3"/>
      <c r="N40" s="5"/>
      <c r="O40" s="14">
        <f t="shared" si="0"/>
        <v>32555479</v>
      </c>
      <c r="P40" s="3"/>
      <c r="Q40" s="3" t="s">
        <v>951</v>
      </c>
      <c r="R40" s="10"/>
      <c r="S40" s="10"/>
    </row>
    <row r="41" spans="1:19" ht="38.25">
      <c r="A41" s="86" t="s">
        <v>1006</v>
      </c>
      <c r="B41" s="86" t="s">
        <v>1007</v>
      </c>
      <c r="C41" s="86">
        <v>98553875</v>
      </c>
      <c r="D41" s="85" t="s">
        <v>954</v>
      </c>
      <c r="E41" s="3"/>
      <c r="F41" s="3"/>
      <c r="G41" s="85">
        <v>1687</v>
      </c>
      <c r="H41" s="85">
        <v>47781</v>
      </c>
      <c r="I41" s="87">
        <v>44336</v>
      </c>
      <c r="J41" s="87">
        <v>44554</v>
      </c>
      <c r="K41" s="88">
        <v>32555479</v>
      </c>
      <c r="L41" s="3"/>
      <c r="M41" s="3"/>
      <c r="N41" s="5"/>
      <c r="O41" s="14">
        <f t="shared" si="0"/>
        <v>32555479</v>
      </c>
      <c r="P41" s="3"/>
      <c r="Q41" s="3" t="s">
        <v>951</v>
      </c>
      <c r="R41" s="10"/>
      <c r="S41" s="10"/>
    </row>
    <row r="42" spans="1:19" ht="38.25">
      <c r="A42" s="86" t="s">
        <v>1008</v>
      </c>
      <c r="B42" s="86" t="s">
        <v>1009</v>
      </c>
      <c r="C42" s="86">
        <v>890980096</v>
      </c>
      <c r="D42" s="85" t="s">
        <v>954</v>
      </c>
      <c r="E42" s="3"/>
      <c r="F42" s="3"/>
      <c r="G42" s="85">
        <v>1665</v>
      </c>
      <c r="H42" s="85">
        <v>47784</v>
      </c>
      <c r="I42" s="87">
        <v>44340</v>
      </c>
      <c r="J42" s="87">
        <v>44540</v>
      </c>
      <c r="K42" s="88">
        <v>21805845</v>
      </c>
      <c r="L42" s="3"/>
      <c r="M42" s="3"/>
      <c r="N42" s="5"/>
      <c r="O42" s="14">
        <f t="shared" si="0"/>
        <v>21805845</v>
      </c>
      <c r="P42" s="3"/>
      <c r="Q42" s="3" t="s">
        <v>951</v>
      </c>
      <c r="R42" s="10"/>
      <c r="S42" s="10"/>
    </row>
    <row r="43" spans="1:19" ht="38.25">
      <c r="A43" s="86" t="s">
        <v>1010</v>
      </c>
      <c r="B43" s="86" t="s">
        <v>1011</v>
      </c>
      <c r="C43" s="86">
        <v>811010001</v>
      </c>
      <c r="D43" s="85" t="s">
        <v>504</v>
      </c>
      <c r="E43" s="3"/>
      <c r="F43" s="3"/>
      <c r="G43" s="85" t="s">
        <v>185</v>
      </c>
      <c r="H43" s="85" t="s">
        <v>185</v>
      </c>
      <c r="I43" s="87">
        <v>44347</v>
      </c>
      <c r="J43" s="87">
        <v>44540</v>
      </c>
      <c r="K43" s="88">
        <v>21400000</v>
      </c>
      <c r="L43" s="3"/>
      <c r="M43" s="3"/>
      <c r="N43" s="5"/>
      <c r="O43" s="14">
        <f t="shared" si="0"/>
        <v>21400000</v>
      </c>
      <c r="P43" s="3"/>
      <c r="Q43" s="3" t="s">
        <v>951</v>
      </c>
      <c r="R43" s="10"/>
      <c r="S43" s="10"/>
    </row>
    <row r="44" spans="1:19" ht="25.5">
      <c r="A44" s="86" t="s">
        <v>1012</v>
      </c>
      <c r="B44" s="86" t="s">
        <v>1013</v>
      </c>
      <c r="C44" s="86" t="s">
        <v>1014</v>
      </c>
      <c r="D44" s="85" t="s">
        <v>1015</v>
      </c>
      <c r="E44" s="3"/>
      <c r="F44" s="3"/>
      <c r="G44" s="85">
        <v>1721</v>
      </c>
      <c r="H44" s="85">
        <v>48221</v>
      </c>
      <c r="I44" s="87">
        <v>44386</v>
      </c>
      <c r="J44" s="87">
        <v>44530</v>
      </c>
      <c r="K44" s="88">
        <v>117735210</v>
      </c>
      <c r="L44" s="3"/>
      <c r="M44" s="3"/>
      <c r="N44" s="5"/>
      <c r="O44" s="14">
        <f t="shared" si="0"/>
        <v>117735210</v>
      </c>
      <c r="P44" s="3"/>
      <c r="Q44" s="3" t="s">
        <v>951</v>
      </c>
      <c r="R44" s="10"/>
      <c r="S44" s="10"/>
    </row>
    <row r="45" spans="1:19" ht="38.25">
      <c r="A45" s="86" t="s">
        <v>1016</v>
      </c>
      <c r="B45" s="86" t="s">
        <v>172</v>
      </c>
      <c r="C45" s="86" t="s">
        <v>1017</v>
      </c>
      <c r="D45" s="85" t="s">
        <v>954</v>
      </c>
      <c r="E45" s="3"/>
      <c r="F45" s="3"/>
      <c r="G45" s="85">
        <v>1724</v>
      </c>
      <c r="H45" s="85">
        <v>48217</v>
      </c>
      <c r="I45" s="87">
        <v>44372</v>
      </c>
      <c r="J45" s="87">
        <v>44557</v>
      </c>
      <c r="K45" s="88">
        <v>16898565</v>
      </c>
      <c r="L45" s="3"/>
      <c r="M45" s="3"/>
      <c r="N45" s="5"/>
      <c r="O45" s="14">
        <f t="shared" si="0"/>
        <v>16898565</v>
      </c>
      <c r="P45" s="3"/>
      <c r="Q45" s="3" t="s">
        <v>951</v>
      </c>
      <c r="R45" s="10"/>
      <c r="S45" s="10"/>
    </row>
    <row r="46" spans="1:19" ht="38.25">
      <c r="A46" s="86" t="s">
        <v>1018</v>
      </c>
      <c r="B46" s="86" t="s">
        <v>1019</v>
      </c>
      <c r="C46" s="86" t="s">
        <v>1020</v>
      </c>
      <c r="D46" s="85" t="s">
        <v>954</v>
      </c>
      <c r="E46" s="3"/>
      <c r="F46" s="3"/>
      <c r="G46" s="85">
        <v>1729</v>
      </c>
      <c r="H46" s="85">
        <v>48219</v>
      </c>
      <c r="I46" s="87">
        <v>44375</v>
      </c>
      <c r="J46" s="87">
        <v>44560</v>
      </c>
      <c r="K46" s="88">
        <v>26967388</v>
      </c>
      <c r="L46" s="3"/>
      <c r="M46" s="3"/>
      <c r="N46" s="5"/>
      <c r="O46" s="14">
        <f t="shared" si="0"/>
        <v>26967388</v>
      </c>
      <c r="P46" s="3"/>
      <c r="Q46" s="3" t="s">
        <v>951</v>
      </c>
      <c r="R46" s="10"/>
      <c r="S46" s="10"/>
    </row>
    <row r="47" spans="1:19" ht="38.25">
      <c r="A47" s="86" t="s">
        <v>1021</v>
      </c>
      <c r="B47" s="86" t="s">
        <v>1022</v>
      </c>
      <c r="C47" s="86" t="s">
        <v>1023</v>
      </c>
      <c r="D47" s="85" t="s">
        <v>954</v>
      </c>
      <c r="E47" s="3"/>
      <c r="F47" s="3"/>
      <c r="G47" s="85">
        <v>1731</v>
      </c>
      <c r="H47" s="85">
        <v>48224</v>
      </c>
      <c r="I47" s="87">
        <v>44378</v>
      </c>
      <c r="J47" s="87">
        <v>44494</v>
      </c>
      <c r="K47" s="88">
        <v>19467658</v>
      </c>
      <c r="L47" s="3"/>
      <c r="M47" s="3"/>
      <c r="N47" s="5"/>
      <c r="O47" s="14">
        <f t="shared" si="0"/>
        <v>19467658</v>
      </c>
      <c r="P47" s="3"/>
      <c r="Q47" s="3" t="s">
        <v>951</v>
      </c>
      <c r="R47" s="4" t="s">
        <v>1024</v>
      </c>
      <c r="S47" s="10"/>
    </row>
    <row r="48" spans="1:19" ht="38.25">
      <c r="A48" s="86" t="s">
        <v>1025</v>
      </c>
      <c r="B48" s="86" t="s">
        <v>1026</v>
      </c>
      <c r="C48" s="86" t="s">
        <v>1027</v>
      </c>
      <c r="D48" s="85" t="s">
        <v>954</v>
      </c>
      <c r="E48" s="3"/>
      <c r="F48" s="3"/>
      <c r="G48" s="85">
        <v>1746</v>
      </c>
      <c r="H48" s="85">
        <v>48244</v>
      </c>
      <c r="I48" s="87">
        <v>44392</v>
      </c>
      <c r="J48" s="87">
        <v>44547</v>
      </c>
      <c r="K48" s="88">
        <v>14627253</v>
      </c>
      <c r="L48" s="3"/>
      <c r="M48" s="3"/>
      <c r="N48" s="5"/>
      <c r="O48" s="14">
        <f t="shared" si="0"/>
        <v>14627253</v>
      </c>
      <c r="P48" s="3"/>
      <c r="Q48" s="3" t="s">
        <v>951</v>
      </c>
      <c r="R48" s="3"/>
      <c r="S48" s="3"/>
    </row>
    <row r="49" spans="1:19" ht="51">
      <c r="A49" s="86" t="s">
        <v>1028</v>
      </c>
      <c r="B49" s="86" t="s">
        <v>1029</v>
      </c>
      <c r="C49" s="86">
        <v>98617610</v>
      </c>
      <c r="D49" s="85" t="s">
        <v>1030</v>
      </c>
      <c r="E49" s="3"/>
      <c r="F49" s="3"/>
      <c r="G49" s="85">
        <v>1749</v>
      </c>
      <c r="H49" s="85">
        <v>48255</v>
      </c>
      <c r="I49" s="87">
        <v>44421</v>
      </c>
      <c r="J49" s="87">
        <v>44554</v>
      </c>
      <c r="K49" s="88">
        <v>64400000</v>
      </c>
      <c r="L49" s="3"/>
      <c r="M49" s="3"/>
      <c r="N49" s="5"/>
      <c r="O49" s="14">
        <f t="shared" si="0"/>
        <v>64400000</v>
      </c>
      <c r="P49" s="3"/>
      <c r="Q49" s="3" t="s">
        <v>951</v>
      </c>
      <c r="R49" s="3"/>
      <c r="S49" s="3"/>
    </row>
    <row r="50" spans="1:19" ht="38.25">
      <c r="A50" s="86" t="s">
        <v>1031</v>
      </c>
      <c r="B50" s="86" t="s">
        <v>1032</v>
      </c>
      <c r="C50" s="86">
        <v>43277010</v>
      </c>
      <c r="D50" s="85" t="s">
        <v>954</v>
      </c>
      <c r="E50" s="3"/>
      <c r="F50" s="3"/>
      <c r="G50" s="85">
        <v>1762</v>
      </c>
      <c r="H50" s="85">
        <v>48640</v>
      </c>
      <c r="I50" s="87">
        <v>44425</v>
      </c>
      <c r="J50" s="87">
        <v>44521</v>
      </c>
      <c r="K50" s="88">
        <v>19880150</v>
      </c>
      <c r="L50" s="3"/>
      <c r="M50" s="3"/>
      <c r="N50" s="5"/>
      <c r="O50" s="14">
        <f t="shared" si="0"/>
        <v>19880150</v>
      </c>
      <c r="P50" s="3"/>
      <c r="Q50" s="3" t="s">
        <v>951</v>
      </c>
      <c r="R50" s="3"/>
      <c r="S50" s="3"/>
    </row>
    <row r="51" spans="1:19" ht="38.25">
      <c r="A51" s="86" t="s">
        <v>1033</v>
      </c>
      <c r="B51" s="86" t="s">
        <v>850</v>
      </c>
      <c r="C51" s="86">
        <v>73130559</v>
      </c>
      <c r="D51" s="85" t="s">
        <v>954</v>
      </c>
      <c r="E51" s="3"/>
      <c r="F51" s="3"/>
      <c r="G51" s="85">
        <v>1761</v>
      </c>
      <c r="H51" s="85">
        <v>48641</v>
      </c>
      <c r="I51" s="87">
        <v>44425</v>
      </c>
      <c r="J51" s="87">
        <v>44521</v>
      </c>
      <c r="K51" s="88">
        <v>19880150</v>
      </c>
      <c r="L51" s="3"/>
      <c r="M51" s="3"/>
      <c r="N51" s="5"/>
      <c r="O51" s="14">
        <f t="shared" si="0"/>
        <v>19880150</v>
      </c>
      <c r="P51" s="3"/>
      <c r="Q51" s="3" t="s">
        <v>951</v>
      </c>
      <c r="R51" s="3"/>
      <c r="S51" s="3"/>
    </row>
    <row r="52" spans="1:19" ht="38.25">
      <c r="A52" s="86" t="s">
        <v>1034</v>
      </c>
      <c r="B52" s="86" t="s">
        <v>1035</v>
      </c>
      <c r="C52" s="86">
        <v>1026144099</v>
      </c>
      <c r="D52" s="85" t="s">
        <v>954</v>
      </c>
      <c r="E52" s="3"/>
      <c r="F52" s="3"/>
      <c r="G52" s="85">
        <v>1763</v>
      </c>
      <c r="H52" s="85">
        <v>48642</v>
      </c>
      <c r="I52" s="87">
        <v>44425</v>
      </c>
      <c r="J52" s="87">
        <v>44521</v>
      </c>
      <c r="K52" s="88">
        <v>19880150</v>
      </c>
      <c r="L52" s="3"/>
      <c r="M52" s="3"/>
      <c r="N52" s="5">
        <v>16436579</v>
      </c>
      <c r="O52" s="14">
        <f t="shared" si="0"/>
        <v>3443571</v>
      </c>
      <c r="P52" s="3"/>
      <c r="Q52" s="3" t="s">
        <v>951</v>
      </c>
      <c r="R52" s="3"/>
      <c r="S52" s="3"/>
    </row>
    <row r="53" spans="1:19" ht="38.25">
      <c r="A53" s="86" t="s">
        <v>1036</v>
      </c>
      <c r="B53" s="86" t="s">
        <v>680</v>
      </c>
      <c r="C53" s="86">
        <v>1037646952</v>
      </c>
      <c r="D53" s="85" t="s">
        <v>954</v>
      </c>
      <c r="E53" s="3"/>
      <c r="F53" s="3"/>
      <c r="G53" s="85">
        <v>1760</v>
      </c>
      <c r="H53" s="85">
        <v>48645</v>
      </c>
      <c r="I53" s="87">
        <v>44425</v>
      </c>
      <c r="J53" s="87">
        <v>44521</v>
      </c>
      <c r="K53" s="88">
        <v>21242938</v>
      </c>
      <c r="L53" s="3"/>
      <c r="M53" s="3"/>
      <c r="N53" s="5"/>
      <c r="O53" s="14">
        <f t="shared" si="0"/>
        <v>21242938</v>
      </c>
      <c r="P53" s="3"/>
      <c r="Q53" s="3" t="s">
        <v>951</v>
      </c>
      <c r="R53" s="3"/>
      <c r="S53" s="3"/>
    </row>
    <row r="54" spans="1:19" ht="38.25">
      <c r="A54" s="86" t="s">
        <v>1037</v>
      </c>
      <c r="B54" s="86" t="s">
        <v>813</v>
      </c>
      <c r="C54" s="86">
        <v>1020457959</v>
      </c>
      <c r="D54" s="85" t="s">
        <v>954</v>
      </c>
      <c r="E54" s="3"/>
      <c r="F54" s="3"/>
      <c r="G54" s="85">
        <v>1759</v>
      </c>
      <c r="H54" s="85">
        <v>48644</v>
      </c>
      <c r="I54" s="87">
        <v>44425</v>
      </c>
      <c r="J54" s="87">
        <v>44530</v>
      </c>
      <c r="K54" s="88">
        <v>21242938</v>
      </c>
      <c r="L54" s="3"/>
      <c r="M54" s="3"/>
      <c r="N54" s="5"/>
      <c r="O54" s="14">
        <f t="shared" si="0"/>
        <v>21242938</v>
      </c>
      <c r="P54" s="3"/>
      <c r="Q54" s="3" t="s">
        <v>951</v>
      </c>
      <c r="R54" s="3"/>
      <c r="S54" s="3"/>
    </row>
    <row r="55" spans="1:19" ht="38.25">
      <c r="A55" s="86" t="s">
        <v>1038</v>
      </c>
      <c r="B55" s="86" t="s">
        <v>1039</v>
      </c>
      <c r="C55" s="86">
        <v>43689669</v>
      </c>
      <c r="D55" s="85" t="s">
        <v>954</v>
      </c>
      <c r="E55" s="3"/>
      <c r="F55" s="3"/>
      <c r="G55" s="85">
        <v>1764</v>
      </c>
      <c r="H55" s="85">
        <v>48643</v>
      </c>
      <c r="I55" s="87">
        <v>44425</v>
      </c>
      <c r="J55" s="87">
        <v>44521</v>
      </c>
      <c r="K55" s="88">
        <v>19880150</v>
      </c>
      <c r="L55" s="3"/>
      <c r="M55" s="3"/>
      <c r="N55" s="5">
        <v>17412080</v>
      </c>
      <c r="O55" s="14">
        <f t="shared" si="0"/>
        <v>2468070</v>
      </c>
      <c r="P55" s="3"/>
      <c r="Q55" s="3" t="s">
        <v>951</v>
      </c>
      <c r="R55" s="3"/>
      <c r="S55" s="3"/>
    </row>
    <row r="56" spans="1:19" ht="38.25">
      <c r="A56" s="86" t="s">
        <v>1040</v>
      </c>
      <c r="B56" s="86" t="s">
        <v>1041</v>
      </c>
      <c r="C56" s="86">
        <v>98512705</v>
      </c>
      <c r="D56" s="85" t="s">
        <v>954</v>
      </c>
      <c r="E56" s="3"/>
      <c r="F56" s="3"/>
      <c r="G56" s="85">
        <v>1777</v>
      </c>
      <c r="H56" s="85">
        <v>48649</v>
      </c>
      <c r="I56" s="87">
        <v>44427</v>
      </c>
      <c r="J56" s="87">
        <v>44554</v>
      </c>
      <c r="K56" s="88">
        <v>11629120</v>
      </c>
      <c r="L56" s="3"/>
      <c r="M56" s="3"/>
      <c r="N56" s="5"/>
      <c r="O56" s="14">
        <f t="shared" si="0"/>
        <v>11629120</v>
      </c>
      <c r="P56" s="3"/>
      <c r="Q56" s="3" t="s">
        <v>951</v>
      </c>
      <c r="R56" s="3"/>
      <c r="S56" s="3"/>
    </row>
    <row r="57" spans="1:19" ht="38.25">
      <c r="A57" s="86" t="s">
        <v>1042</v>
      </c>
      <c r="B57" s="86" t="s">
        <v>1043</v>
      </c>
      <c r="C57" s="86">
        <v>98552876</v>
      </c>
      <c r="D57" s="85" t="s">
        <v>954</v>
      </c>
      <c r="E57" s="3"/>
      <c r="F57" s="3"/>
      <c r="G57" s="85">
        <v>1778</v>
      </c>
      <c r="H57" s="85">
        <v>48650</v>
      </c>
      <c r="I57" s="87">
        <v>44425</v>
      </c>
      <c r="J57" s="87">
        <v>44530</v>
      </c>
      <c r="K57" s="88">
        <v>21242938</v>
      </c>
      <c r="L57" s="3"/>
      <c r="M57" s="3"/>
      <c r="N57" s="5"/>
      <c r="O57" s="14">
        <f t="shared" si="0"/>
        <v>21242938</v>
      </c>
      <c r="P57" s="3"/>
      <c r="Q57" s="3" t="s">
        <v>951</v>
      </c>
      <c r="R57" s="3"/>
      <c r="S57" s="3"/>
    </row>
    <row r="58" spans="1:19" ht="38.25">
      <c r="A58" s="86" t="s">
        <v>1044</v>
      </c>
      <c r="B58" s="86" t="s">
        <v>1045</v>
      </c>
      <c r="C58" s="86">
        <v>1017254395</v>
      </c>
      <c r="D58" s="85" t="s">
        <v>954</v>
      </c>
      <c r="E58" s="3"/>
      <c r="F58" s="3"/>
      <c r="G58" s="85">
        <v>1783</v>
      </c>
      <c r="H58" s="85">
        <v>48653</v>
      </c>
      <c r="I58" s="87">
        <v>44432</v>
      </c>
      <c r="J58" s="87">
        <v>44557</v>
      </c>
      <c r="K58" s="88">
        <v>18927604</v>
      </c>
      <c r="L58" s="3"/>
      <c r="M58" s="3"/>
      <c r="N58" s="5"/>
      <c r="O58" s="14">
        <f t="shared" si="0"/>
        <v>18927604</v>
      </c>
      <c r="P58" s="3"/>
      <c r="Q58" s="3" t="s">
        <v>951</v>
      </c>
      <c r="R58" s="3"/>
      <c r="S58" s="3"/>
    </row>
    <row r="59" spans="1:19" ht="38.25">
      <c r="A59" s="86" t="s">
        <v>1046</v>
      </c>
      <c r="B59" s="86" t="s">
        <v>1047</v>
      </c>
      <c r="C59" s="86">
        <v>43483572</v>
      </c>
      <c r="D59" s="85" t="s">
        <v>954</v>
      </c>
      <c r="E59" s="3"/>
      <c r="F59" s="3"/>
      <c r="G59" s="85">
        <v>1794</v>
      </c>
      <c r="H59" s="85">
        <v>48661</v>
      </c>
      <c r="I59" s="87">
        <v>44445</v>
      </c>
      <c r="J59" s="87">
        <v>44521</v>
      </c>
      <c r="K59" s="88">
        <v>16359707</v>
      </c>
      <c r="L59" s="3"/>
      <c r="M59" s="3"/>
      <c r="N59" s="5"/>
      <c r="O59" s="14">
        <f t="shared" si="0"/>
        <v>16359707</v>
      </c>
      <c r="P59" s="3"/>
      <c r="Q59" s="3" t="s">
        <v>951</v>
      </c>
      <c r="R59" s="3"/>
      <c r="S59" s="3"/>
    </row>
    <row r="60" spans="1:19" ht="38.25">
      <c r="A60" s="86" t="s">
        <v>1048</v>
      </c>
      <c r="B60" s="86" t="s">
        <v>1049</v>
      </c>
      <c r="C60" s="86">
        <v>43749105</v>
      </c>
      <c r="D60" s="85" t="s">
        <v>954</v>
      </c>
      <c r="E60" s="3"/>
      <c r="F60" s="3"/>
      <c r="G60" s="85">
        <v>1793</v>
      </c>
      <c r="H60" s="85">
        <v>48660</v>
      </c>
      <c r="I60" s="104">
        <v>44445</v>
      </c>
      <c r="J60" s="104">
        <v>44554</v>
      </c>
      <c r="K60" s="88">
        <v>18459133</v>
      </c>
      <c r="L60" s="3"/>
      <c r="M60" s="3"/>
      <c r="N60" s="5"/>
      <c r="O60" s="14">
        <f t="shared" si="0"/>
        <v>18459133</v>
      </c>
      <c r="P60" s="3"/>
      <c r="Q60" s="3" t="s">
        <v>951</v>
      </c>
      <c r="R60" s="3"/>
      <c r="S60" s="3"/>
    </row>
    <row r="61" spans="1:19" ht="38.25">
      <c r="A61" s="86" t="s">
        <v>1050</v>
      </c>
      <c r="B61" s="86" t="s">
        <v>264</v>
      </c>
      <c r="C61" s="86"/>
      <c r="D61" s="85" t="s">
        <v>954</v>
      </c>
      <c r="E61" s="3"/>
      <c r="F61" s="3"/>
      <c r="G61" s="85">
        <v>1807</v>
      </c>
      <c r="H61" s="85">
        <v>48985</v>
      </c>
      <c r="I61" s="87">
        <v>44449</v>
      </c>
      <c r="J61" s="87">
        <v>44557</v>
      </c>
      <c r="K61" s="88">
        <v>16504871</v>
      </c>
      <c r="L61" s="3"/>
      <c r="M61" s="3"/>
      <c r="N61" s="5"/>
      <c r="O61" s="14">
        <f t="shared" si="0"/>
        <v>16504871</v>
      </c>
      <c r="P61" s="3"/>
      <c r="Q61" s="3" t="s">
        <v>951</v>
      </c>
      <c r="R61" s="3"/>
      <c r="S61" s="3"/>
    </row>
    <row r="62" spans="1:19" ht="38.25">
      <c r="A62" s="86" t="s">
        <v>1051</v>
      </c>
      <c r="B62" s="86" t="s">
        <v>1052</v>
      </c>
      <c r="C62" s="86"/>
      <c r="D62" s="85" t="s">
        <v>954</v>
      </c>
      <c r="E62" s="3"/>
      <c r="F62" s="3"/>
      <c r="G62" s="85">
        <v>1834</v>
      </c>
      <c r="H62" s="85">
        <v>49279</v>
      </c>
      <c r="I62" s="87">
        <v>44474</v>
      </c>
      <c r="J62" s="87">
        <v>44554</v>
      </c>
      <c r="K62" s="88">
        <v>7631610</v>
      </c>
      <c r="L62" s="3"/>
      <c r="M62" s="3"/>
      <c r="N62" s="5"/>
      <c r="O62" s="14">
        <f t="shared" si="0"/>
        <v>7631610</v>
      </c>
      <c r="P62" s="3"/>
      <c r="Q62" s="3" t="s">
        <v>951</v>
      </c>
      <c r="R62" s="3"/>
      <c r="S62" s="3"/>
    </row>
    <row r="63" spans="1:19">
      <c r="A63" s="3"/>
      <c r="B63" s="3"/>
      <c r="C63" s="3"/>
      <c r="D63" s="3"/>
      <c r="E63" s="3"/>
      <c r="F63" s="3"/>
      <c r="G63" s="3"/>
      <c r="H63" s="3"/>
      <c r="I63" s="3"/>
      <c r="J63" s="3"/>
      <c r="K63" s="5"/>
      <c r="L63" s="3"/>
      <c r="M63" s="3"/>
      <c r="N63" s="5"/>
      <c r="O63" s="3"/>
      <c r="P63" s="3"/>
      <c r="Q63" s="3"/>
      <c r="R63" s="3"/>
      <c r="S63" s="3"/>
    </row>
    <row r="64" spans="1:19">
      <c r="A64" s="3"/>
      <c r="B64" s="3"/>
      <c r="C64" s="3"/>
      <c r="D64" s="3"/>
      <c r="E64" s="3"/>
      <c r="F64" s="3"/>
      <c r="G64" s="3"/>
      <c r="H64" s="3"/>
      <c r="I64" s="3"/>
      <c r="J64" s="3"/>
      <c r="K64" s="5"/>
      <c r="L64" s="3"/>
      <c r="M64" s="3"/>
      <c r="N64" s="5"/>
      <c r="O64" s="3"/>
      <c r="P64" s="3"/>
      <c r="Q64" s="3"/>
      <c r="R64" s="3"/>
      <c r="S64" s="3"/>
    </row>
    <row r="65" spans="1:19">
      <c r="A65" s="3"/>
      <c r="B65" s="3"/>
      <c r="C65" s="3"/>
      <c r="D65" s="3"/>
      <c r="E65" s="3"/>
      <c r="F65" s="3"/>
      <c r="G65" s="3"/>
      <c r="H65" s="3"/>
      <c r="I65" s="3"/>
      <c r="J65" s="3"/>
      <c r="K65" s="5"/>
      <c r="L65" s="3"/>
      <c r="M65" s="3"/>
      <c r="N65" s="5"/>
      <c r="O65" s="3"/>
      <c r="P65" s="3"/>
      <c r="Q65" s="3"/>
      <c r="R65" s="3"/>
      <c r="S65" s="3"/>
    </row>
    <row r="66" spans="1:19">
      <c r="A66" s="3"/>
      <c r="B66" s="3"/>
      <c r="C66" s="3"/>
      <c r="D66" s="3"/>
      <c r="E66" s="3"/>
      <c r="F66" s="3"/>
      <c r="G66" s="3"/>
      <c r="H66" s="3"/>
      <c r="I66" s="3"/>
      <c r="J66" s="3"/>
      <c r="K66" s="5"/>
      <c r="L66" s="3"/>
      <c r="M66" s="3"/>
      <c r="N66" s="5"/>
      <c r="O66" s="3"/>
      <c r="P66" s="3"/>
      <c r="Q66" s="3"/>
      <c r="R66" s="3"/>
      <c r="S66" s="3"/>
    </row>
    <row r="67" spans="1:19">
      <c r="A67" s="3"/>
      <c r="B67" s="3"/>
      <c r="C67" s="3"/>
      <c r="D67" s="3"/>
      <c r="E67" s="3"/>
      <c r="F67" s="3"/>
      <c r="G67" s="3"/>
      <c r="H67" s="3"/>
      <c r="I67" s="3"/>
      <c r="J67" s="3"/>
      <c r="K67" s="5"/>
      <c r="L67" s="3"/>
      <c r="M67" s="3"/>
      <c r="N67" s="5"/>
      <c r="O67" s="3"/>
      <c r="P67" s="3"/>
      <c r="Q67" s="3"/>
      <c r="R67" s="3"/>
      <c r="S67" s="3"/>
    </row>
    <row r="68" spans="1:19">
      <c r="A68" s="3"/>
      <c r="B68" s="3"/>
      <c r="C68" s="3"/>
      <c r="D68" s="3"/>
      <c r="E68" s="3"/>
      <c r="F68" s="3"/>
      <c r="G68" s="3"/>
      <c r="H68" s="3"/>
      <c r="I68" s="3"/>
      <c r="J68" s="3"/>
      <c r="K68" s="5"/>
      <c r="L68" s="3"/>
      <c r="M68" s="3"/>
      <c r="N68" s="5"/>
      <c r="O68" s="3"/>
      <c r="P68" s="3"/>
      <c r="Q68" s="3"/>
      <c r="R68" s="3"/>
      <c r="S68" s="3"/>
    </row>
    <row r="69" spans="1:19">
      <c r="A69" s="3"/>
      <c r="B69" s="3"/>
      <c r="C69" s="3"/>
      <c r="D69" s="3"/>
      <c r="E69" s="3"/>
      <c r="F69" s="3"/>
      <c r="G69" s="3"/>
      <c r="H69" s="3"/>
      <c r="I69" s="3"/>
      <c r="J69" s="3"/>
      <c r="K69" s="5"/>
      <c r="L69" s="3"/>
      <c r="M69" s="3"/>
      <c r="N69" s="5"/>
      <c r="O69" s="3"/>
      <c r="P69" s="3"/>
      <c r="Q69" s="3"/>
      <c r="R69" s="3"/>
      <c r="S69" s="3"/>
    </row>
    <row r="70" spans="1:19">
      <c r="A70" s="3"/>
      <c r="B70" s="3"/>
      <c r="C70" s="3"/>
      <c r="D70" s="3"/>
      <c r="E70" s="3"/>
      <c r="F70" s="3"/>
      <c r="G70" s="3"/>
      <c r="H70" s="3"/>
      <c r="I70" s="3"/>
      <c r="J70" s="3"/>
      <c r="K70" s="5"/>
      <c r="L70" s="3"/>
      <c r="M70" s="3"/>
      <c r="N70" s="5"/>
      <c r="O70" s="3"/>
      <c r="P70" s="3"/>
      <c r="Q70" s="3"/>
      <c r="R70" s="3"/>
      <c r="S70" s="3"/>
    </row>
    <row r="71" spans="1:19">
      <c r="A71" s="3"/>
      <c r="B71" s="3"/>
      <c r="C71" s="3"/>
      <c r="D71" s="3"/>
      <c r="E71" s="3"/>
      <c r="F71" s="3"/>
      <c r="G71" s="3"/>
      <c r="H71" s="3"/>
      <c r="I71" s="3"/>
      <c r="J71" s="3"/>
      <c r="K71" s="5"/>
      <c r="L71" s="3"/>
      <c r="M71" s="3"/>
      <c r="N71" s="5"/>
      <c r="O71" s="3"/>
      <c r="P71" s="3"/>
      <c r="Q71" s="3"/>
      <c r="R71" s="3"/>
      <c r="S71" s="3"/>
    </row>
    <row r="72" spans="1:19">
      <c r="A72" s="3"/>
      <c r="B72" s="3"/>
      <c r="C72" s="3"/>
      <c r="D72" s="3"/>
      <c r="E72" s="3"/>
      <c r="F72" s="3"/>
      <c r="G72" s="3"/>
      <c r="H72" s="3"/>
      <c r="I72" s="3"/>
      <c r="J72" s="3"/>
      <c r="K72" s="5"/>
      <c r="L72" s="3"/>
      <c r="M72" s="3"/>
      <c r="N72" s="5"/>
      <c r="O72" s="3"/>
      <c r="P72" s="3"/>
      <c r="Q72" s="3"/>
      <c r="R72" s="3"/>
      <c r="S72" s="3"/>
    </row>
    <row r="73" spans="1:19">
      <c r="A73" s="3"/>
      <c r="B73" s="3"/>
      <c r="C73" s="3"/>
      <c r="D73" s="3"/>
      <c r="E73" s="3"/>
      <c r="F73" s="3"/>
      <c r="G73" s="3"/>
      <c r="H73" s="3"/>
      <c r="I73" s="3"/>
      <c r="J73" s="3"/>
      <c r="K73" s="5"/>
      <c r="L73" s="3"/>
      <c r="M73" s="3"/>
      <c r="N73" s="5"/>
      <c r="O73" s="3"/>
      <c r="P73" s="3"/>
      <c r="Q73" s="3"/>
      <c r="R73" s="3"/>
      <c r="S73" s="3"/>
    </row>
    <row r="74" spans="1:19">
      <c r="A74" s="3"/>
      <c r="B74" s="3"/>
      <c r="C74" s="3"/>
      <c r="D74" s="3"/>
      <c r="E74" s="3"/>
      <c r="F74" s="3"/>
      <c r="G74" s="3"/>
      <c r="H74" s="3"/>
      <c r="I74" s="3"/>
      <c r="J74" s="3"/>
      <c r="K74" s="5"/>
      <c r="L74" s="3"/>
      <c r="M74" s="3"/>
      <c r="N74" s="5"/>
      <c r="O74" s="3"/>
      <c r="P74" s="3"/>
      <c r="Q74" s="3"/>
      <c r="R74" s="3"/>
      <c r="S74" s="3"/>
    </row>
    <row r="75" spans="1:19">
      <c r="A75" s="3"/>
      <c r="B75" s="3"/>
      <c r="C75" s="3"/>
      <c r="D75" s="3"/>
      <c r="E75" s="3"/>
      <c r="F75" s="3"/>
      <c r="G75" s="3"/>
      <c r="H75" s="3"/>
      <c r="I75" s="3"/>
      <c r="J75" s="3"/>
      <c r="K75" s="5"/>
      <c r="L75" s="3"/>
      <c r="M75" s="3"/>
      <c r="N75" s="5"/>
      <c r="O75" s="3"/>
      <c r="P75" s="3"/>
      <c r="Q75" s="3"/>
      <c r="R75" s="3"/>
      <c r="S75" s="3"/>
    </row>
    <row r="76" spans="1:19">
      <c r="A76" s="3"/>
      <c r="B76" s="3"/>
      <c r="C76" s="3"/>
      <c r="D76" s="3"/>
      <c r="E76" s="3"/>
      <c r="F76" s="3"/>
      <c r="G76" s="3"/>
      <c r="H76" s="3"/>
      <c r="I76" s="3"/>
      <c r="J76" s="3"/>
      <c r="K76" s="5"/>
      <c r="L76" s="3"/>
      <c r="M76" s="3"/>
      <c r="N76" s="5"/>
      <c r="O76" s="3"/>
      <c r="P76" s="3"/>
      <c r="Q76" s="3"/>
      <c r="R76" s="3"/>
      <c r="S76" s="3"/>
    </row>
    <row r="77" spans="1:19">
      <c r="A77" s="3"/>
      <c r="B77" s="3"/>
      <c r="C77" s="3"/>
      <c r="D77" s="3"/>
      <c r="E77" s="3"/>
      <c r="F77" s="3"/>
      <c r="G77" s="3"/>
      <c r="H77" s="3"/>
      <c r="I77" s="3"/>
      <c r="J77" s="3"/>
      <c r="K77" s="5"/>
      <c r="L77" s="3"/>
      <c r="M77" s="3"/>
      <c r="N77" s="5"/>
      <c r="O77" s="3"/>
      <c r="P77" s="3"/>
      <c r="Q77" s="3"/>
      <c r="R77" s="3"/>
      <c r="S77" s="3"/>
    </row>
    <row r="78" spans="1:19">
      <c r="A78" s="3"/>
      <c r="B78" s="3"/>
      <c r="C78" s="3"/>
      <c r="D78" s="3"/>
      <c r="E78" s="3"/>
      <c r="F78" s="3"/>
      <c r="G78" s="3"/>
      <c r="H78" s="3"/>
      <c r="I78" s="3"/>
      <c r="J78" s="3"/>
      <c r="K78" s="5"/>
      <c r="L78" s="3"/>
      <c r="M78" s="3"/>
      <c r="N78" s="5"/>
      <c r="O78" s="3"/>
      <c r="P78" s="3"/>
      <c r="Q78" s="3"/>
      <c r="R78" s="3"/>
      <c r="S78" s="3"/>
    </row>
    <row r="79" spans="1:19">
      <c r="A79" s="3"/>
      <c r="B79" s="3"/>
      <c r="C79" s="3"/>
      <c r="D79" s="3"/>
      <c r="E79" s="3"/>
      <c r="F79" s="3"/>
      <c r="G79" s="3"/>
      <c r="H79" s="3"/>
      <c r="I79" s="3"/>
      <c r="J79" s="3"/>
      <c r="K79" s="5"/>
      <c r="L79" s="3"/>
      <c r="M79" s="3"/>
      <c r="N79" s="5"/>
      <c r="O79" s="3"/>
      <c r="P79" s="3"/>
      <c r="Q79" s="3"/>
      <c r="R79" s="3"/>
      <c r="S79" s="3"/>
    </row>
    <row r="80" spans="1:19">
      <c r="A80" s="3"/>
      <c r="B80" s="3"/>
      <c r="C80" s="3"/>
      <c r="D80" s="3"/>
      <c r="E80" s="3"/>
      <c r="F80" s="3"/>
      <c r="G80" s="3"/>
      <c r="H80" s="3"/>
      <c r="I80" s="3"/>
      <c r="J80" s="3"/>
      <c r="K80" s="5"/>
      <c r="L80" s="3"/>
      <c r="M80" s="3"/>
      <c r="N80" s="5"/>
      <c r="O80" s="3"/>
      <c r="P80" s="3"/>
      <c r="Q80" s="3"/>
      <c r="R80" s="3"/>
      <c r="S80" s="3"/>
    </row>
    <row r="81" spans="1:19">
      <c r="A81" s="3"/>
      <c r="B81" s="3"/>
      <c r="C81" s="3"/>
      <c r="D81" s="3"/>
      <c r="E81" s="3"/>
      <c r="F81" s="3"/>
      <c r="G81" s="3"/>
      <c r="H81" s="3"/>
      <c r="I81" s="3"/>
      <c r="J81" s="3"/>
      <c r="K81" s="5"/>
      <c r="L81" s="3"/>
      <c r="M81" s="3"/>
      <c r="N81" s="5"/>
      <c r="O81" s="3"/>
      <c r="P81" s="3"/>
      <c r="Q81" s="3"/>
      <c r="R81" s="3"/>
      <c r="S81" s="3"/>
    </row>
    <row r="82" spans="1:19">
      <c r="A82" s="3"/>
      <c r="B82" s="3"/>
      <c r="C82" s="3"/>
      <c r="D82" s="3"/>
      <c r="E82" s="3"/>
      <c r="F82" s="3"/>
      <c r="G82" s="3"/>
      <c r="H82" s="3"/>
      <c r="I82" s="3"/>
      <c r="J82" s="3"/>
      <c r="K82" s="5"/>
      <c r="L82" s="3"/>
      <c r="M82" s="3"/>
      <c r="N82" s="5"/>
      <c r="O82" s="3"/>
      <c r="P82" s="3"/>
      <c r="Q82" s="3"/>
      <c r="R82" s="3"/>
      <c r="S82" s="3"/>
    </row>
    <row r="83" spans="1:19">
      <c r="A83" s="3"/>
      <c r="B83" s="3"/>
      <c r="C83" s="3"/>
      <c r="D83" s="3"/>
      <c r="E83" s="3"/>
      <c r="F83" s="3"/>
      <c r="G83" s="3"/>
      <c r="H83" s="3"/>
      <c r="I83" s="3"/>
      <c r="J83" s="3"/>
      <c r="K83" s="5"/>
      <c r="L83" s="3"/>
      <c r="M83" s="3"/>
      <c r="N83" s="5"/>
      <c r="O83" s="3"/>
      <c r="P83" s="3"/>
      <c r="Q83" s="3"/>
      <c r="R83" s="3"/>
      <c r="S83" s="3"/>
    </row>
    <row r="84" spans="1:19">
      <c r="A84" s="3"/>
      <c r="B84" s="3"/>
      <c r="C84" s="3"/>
      <c r="D84" s="3"/>
      <c r="E84" s="3"/>
      <c r="F84" s="3"/>
      <c r="G84" s="3"/>
      <c r="H84" s="3"/>
      <c r="I84" s="3"/>
      <c r="J84" s="3"/>
      <c r="K84" s="5"/>
      <c r="L84" s="3"/>
      <c r="M84" s="3"/>
      <c r="N84" s="5"/>
      <c r="O84" s="3"/>
      <c r="P84" s="3"/>
      <c r="Q84" s="3"/>
      <c r="R84" s="3"/>
      <c r="S84" s="3"/>
    </row>
    <row r="85" spans="1:19">
      <c r="A85" s="3"/>
      <c r="B85" s="3"/>
      <c r="C85" s="3"/>
      <c r="D85" s="3"/>
      <c r="E85" s="3"/>
      <c r="F85" s="3"/>
      <c r="G85" s="3"/>
      <c r="H85" s="3"/>
      <c r="I85" s="3"/>
      <c r="J85" s="3"/>
      <c r="K85" s="5"/>
      <c r="L85" s="3"/>
      <c r="M85" s="3"/>
      <c r="N85" s="5"/>
      <c r="O85" s="3"/>
      <c r="P85" s="3"/>
      <c r="Q85" s="3"/>
      <c r="R85" s="3"/>
      <c r="S85" s="3"/>
    </row>
    <row r="86" spans="1:19">
      <c r="A86" s="3"/>
      <c r="B86" s="3"/>
      <c r="C86" s="3"/>
      <c r="D86" s="3"/>
      <c r="E86" s="3"/>
      <c r="F86" s="3"/>
      <c r="G86" s="3"/>
      <c r="H86" s="3"/>
      <c r="I86" s="3"/>
      <c r="J86" s="3"/>
      <c r="K86" s="5"/>
      <c r="L86" s="3"/>
      <c r="M86" s="3"/>
      <c r="N86" s="5"/>
      <c r="O86" s="3"/>
      <c r="P86" s="3"/>
      <c r="Q86" s="3"/>
      <c r="R86" s="3"/>
      <c r="S86" s="3"/>
    </row>
    <row r="87" spans="1:19">
      <c r="A87" s="3"/>
      <c r="B87" s="3"/>
      <c r="C87" s="3"/>
      <c r="D87" s="3"/>
      <c r="E87" s="3"/>
      <c r="F87" s="3"/>
      <c r="G87" s="3"/>
      <c r="H87" s="3"/>
      <c r="I87" s="3"/>
      <c r="J87" s="3"/>
      <c r="K87" s="5"/>
      <c r="L87" s="3"/>
      <c r="M87" s="3"/>
      <c r="N87" s="5"/>
      <c r="O87" s="3"/>
      <c r="P87" s="3"/>
      <c r="Q87" s="3"/>
      <c r="R87" s="3"/>
      <c r="S87" s="3"/>
    </row>
    <row r="88" spans="1:19">
      <c r="A88" s="3"/>
      <c r="B88" s="3"/>
      <c r="C88" s="3"/>
      <c r="D88" s="3"/>
      <c r="E88" s="3"/>
      <c r="F88" s="3"/>
      <c r="G88" s="3"/>
      <c r="H88" s="3"/>
      <c r="I88" s="3"/>
      <c r="J88" s="3"/>
      <c r="K88" s="5"/>
      <c r="L88" s="3"/>
      <c r="M88" s="3"/>
      <c r="N88" s="5"/>
      <c r="O88" s="3"/>
      <c r="P88" s="3"/>
      <c r="Q88" s="3"/>
      <c r="R88" s="3"/>
      <c r="S88" s="3"/>
    </row>
    <row r="89" spans="1:19">
      <c r="A89" s="3"/>
      <c r="B89" s="3"/>
      <c r="C89" s="3"/>
      <c r="D89" s="3"/>
      <c r="E89" s="3"/>
      <c r="F89" s="3"/>
      <c r="G89" s="3"/>
      <c r="H89" s="3"/>
      <c r="I89" s="3"/>
      <c r="J89" s="3"/>
      <c r="K89" s="5"/>
      <c r="L89" s="3"/>
      <c r="M89" s="3"/>
      <c r="N89" s="5"/>
      <c r="O89" s="3"/>
      <c r="P89" s="3"/>
      <c r="Q89" s="3"/>
      <c r="R89" s="3"/>
      <c r="S89" s="3"/>
    </row>
    <row r="90" spans="1:19">
      <c r="A90" s="3"/>
      <c r="B90" s="3"/>
      <c r="C90" s="3"/>
      <c r="D90" s="3"/>
      <c r="E90" s="3"/>
      <c r="F90" s="3"/>
      <c r="G90" s="3"/>
      <c r="H90" s="3"/>
      <c r="I90" s="3"/>
      <c r="J90" s="3"/>
      <c r="K90" s="5"/>
      <c r="L90" s="3"/>
      <c r="M90" s="3"/>
      <c r="N90" s="5"/>
      <c r="O90" s="3"/>
      <c r="P90" s="3"/>
      <c r="Q90" s="3"/>
      <c r="R90" s="3"/>
      <c r="S90" s="3"/>
    </row>
    <row r="91" spans="1:19">
      <c r="A91" s="3"/>
      <c r="B91" s="3"/>
      <c r="C91" s="3"/>
      <c r="D91" s="3"/>
      <c r="E91" s="3"/>
      <c r="F91" s="3"/>
      <c r="G91" s="3"/>
      <c r="H91" s="3"/>
      <c r="I91" s="3"/>
      <c r="J91" s="3"/>
      <c r="K91" s="5"/>
      <c r="L91" s="3"/>
      <c r="M91" s="3"/>
      <c r="N91" s="5"/>
      <c r="O91" s="3"/>
      <c r="P91" s="3"/>
      <c r="Q91" s="3"/>
      <c r="R91" s="3"/>
      <c r="S91" s="3"/>
    </row>
    <row r="92" spans="1:19">
      <c r="A92" s="3"/>
      <c r="B92" s="3"/>
      <c r="C92" s="3"/>
      <c r="D92" s="3"/>
      <c r="E92" s="3"/>
      <c r="F92" s="3"/>
      <c r="G92" s="3"/>
      <c r="H92" s="3"/>
      <c r="I92" s="3"/>
      <c r="J92" s="3"/>
      <c r="K92" s="5"/>
      <c r="L92" s="3"/>
      <c r="M92" s="3"/>
      <c r="N92" s="5"/>
      <c r="O92" s="3"/>
      <c r="P92" s="3"/>
      <c r="Q92" s="3"/>
      <c r="R92" s="3"/>
      <c r="S92" s="3"/>
    </row>
    <row r="93" spans="1:19">
      <c r="A93" s="3"/>
      <c r="B93" s="3"/>
      <c r="C93" s="3"/>
      <c r="D93" s="3"/>
      <c r="E93" s="3"/>
      <c r="F93" s="3"/>
      <c r="G93" s="3"/>
      <c r="H93" s="3"/>
      <c r="I93" s="3"/>
      <c r="J93" s="3"/>
      <c r="K93" s="5"/>
      <c r="L93" s="3"/>
      <c r="M93" s="3"/>
      <c r="N93" s="5"/>
      <c r="O93" s="3"/>
      <c r="P93" s="3"/>
      <c r="Q93" s="3"/>
      <c r="R93" s="3"/>
      <c r="S93" s="3"/>
    </row>
    <row r="94" spans="1:19">
      <c r="A94" s="3"/>
      <c r="B94" s="3"/>
      <c r="C94" s="3"/>
      <c r="D94" s="3"/>
      <c r="E94" s="3"/>
      <c r="F94" s="3"/>
      <c r="G94" s="3"/>
      <c r="H94" s="3"/>
      <c r="I94" s="3"/>
      <c r="J94" s="3"/>
      <c r="K94" s="5"/>
      <c r="L94" s="3"/>
      <c r="M94" s="3"/>
      <c r="N94" s="5"/>
      <c r="O94" s="3"/>
      <c r="P94" s="3"/>
      <c r="Q94" s="3"/>
      <c r="R94" s="3"/>
      <c r="S94" s="3"/>
    </row>
    <row r="95" spans="1:19">
      <c r="A95" s="3"/>
      <c r="B95" s="3"/>
      <c r="C95" s="3"/>
      <c r="D95" s="3"/>
      <c r="E95" s="3"/>
      <c r="F95" s="3"/>
      <c r="G95" s="3"/>
      <c r="H95" s="3"/>
      <c r="I95" s="3"/>
      <c r="J95" s="3"/>
      <c r="K95" s="5"/>
      <c r="L95" s="3"/>
      <c r="M95" s="3"/>
      <c r="N95" s="5"/>
      <c r="O95" s="3"/>
      <c r="P95" s="3"/>
      <c r="Q95" s="3"/>
      <c r="R95" s="3"/>
      <c r="S95" s="3"/>
    </row>
    <row r="96" spans="1:19">
      <c r="A96" s="3"/>
      <c r="B96" s="3"/>
      <c r="C96" s="3"/>
      <c r="D96" s="3"/>
      <c r="E96" s="3"/>
      <c r="F96" s="3"/>
      <c r="G96" s="3"/>
      <c r="H96" s="3"/>
      <c r="I96" s="3"/>
      <c r="J96" s="3"/>
      <c r="K96" s="5"/>
      <c r="L96" s="3"/>
      <c r="M96" s="3"/>
      <c r="N96" s="5"/>
      <c r="O96" s="3"/>
      <c r="P96" s="3"/>
      <c r="Q96" s="3"/>
      <c r="R96" s="3"/>
      <c r="S96" s="3"/>
    </row>
    <row r="97" spans="1:19">
      <c r="A97" s="3"/>
      <c r="B97" s="3"/>
      <c r="C97" s="3"/>
      <c r="D97" s="3"/>
      <c r="E97" s="3"/>
      <c r="F97" s="3"/>
      <c r="G97" s="3"/>
      <c r="H97" s="3"/>
      <c r="I97" s="3"/>
      <c r="J97" s="3"/>
      <c r="K97" s="5"/>
      <c r="L97" s="3"/>
      <c r="M97" s="3"/>
      <c r="N97" s="5"/>
      <c r="O97" s="3"/>
      <c r="P97" s="3"/>
      <c r="Q97" s="3"/>
      <c r="R97" s="3"/>
      <c r="S97" s="3"/>
    </row>
    <row r="98" spans="1:19">
      <c r="A98" s="3"/>
      <c r="B98" s="3"/>
      <c r="C98" s="3"/>
      <c r="D98" s="3"/>
      <c r="E98" s="3"/>
      <c r="F98" s="3"/>
      <c r="G98" s="3"/>
      <c r="H98" s="3"/>
      <c r="I98" s="3"/>
      <c r="J98" s="3"/>
      <c r="K98" s="5"/>
      <c r="L98" s="3"/>
      <c r="M98" s="3"/>
      <c r="N98" s="5"/>
      <c r="O98" s="3"/>
      <c r="P98" s="3"/>
      <c r="Q98" s="3"/>
      <c r="R98" s="3"/>
      <c r="S98" s="3"/>
    </row>
    <row r="99" spans="1:19">
      <c r="A99" s="3"/>
      <c r="B99" s="3"/>
      <c r="C99" s="3"/>
      <c r="D99" s="3"/>
      <c r="E99" s="3"/>
      <c r="F99" s="3"/>
      <c r="G99" s="3"/>
      <c r="H99" s="3"/>
      <c r="I99" s="3"/>
      <c r="J99" s="3"/>
      <c r="K99" s="5"/>
      <c r="L99" s="3"/>
      <c r="M99" s="3"/>
      <c r="N99" s="5"/>
      <c r="O99" s="3"/>
      <c r="P99" s="3"/>
      <c r="Q99" s="3"/>
      <c r="R99" s="3"/>
      <c r="S99" s="3"/>
    </row>
    <row r="100" spans="1:19">
      <c r="A100" s="3"/>
      <c r="B100" s="3"/>
      <c r="C100" s="3"/>
      <c r="D100" s="3"/>
      <c r="E100" s="3"/>
      <c r="F100" s="3"/>
      <c r="G100" s="3"/>
      <c r="H100" s="3"/>
      <c r="I100" s="3"/>
      <c r="J100" s="3"/>
      <c r="K100" s="5"/>
      <c r="L100" s="3"/>
      <c r="M100" s="3"/>
      <c r="N100" s="5"/>
      <c r="O100" s="3"/>
      <c r="P100" s="3"/>
      <c r="Q100" s="3"/>
      <c r="R100" s="3"/>
      <c r="S100" s="3"/>
    </row>
    <row r="101" spans="1:19">
      <c r="A101" s="3"/>
      <c r="B101" s="3"/>
      <c r="C101" s="3"/>
      <c r="D101" s="3"/>
      <c r="E101" s="3"/>
      <c r="F101" s="3"/>
      <c r="G101" s="3"/>
      <c r="H101" s="3"/>
      <c r="I101" s="3"/>
      <c r="J101" s="3"/>
      <c r="K101" s="5"/>
      <c r="L101" s="3"/>
      <c r="M101" s="3"/>
      <c r="N101" s="5"/>
      <c r="O101" s="3"/>
      <c r="P101" s="3"/>
      <c r="Q101" s="3"/>
      <c r="R101" s="3"/>
      <c r="S101" s="3"/>
    </row>
    <row r="102" spans="1:19">
      <c r="A102" s="3"/>
      <c r="B102" s="3"/>
      <c r="C102" s="3"/>
      <c r="D102" s="3"/>
      <c r="E102" s="3"/>
      <c r="F102" s="3"/>
      <c r="G102" s="3"/>
      <c r="H102" s="3"/>
      <c r="I102" s="3"/>
      <c r="J102" s="3"/>
      <c r="K102" s="5"/>
      <c r="L102" s="3"/>
      <c r="M102" s="3"/>
      <c r="N102" s="5"/>
      <c r="O102" s="3"/>
      <c r="P102" s="3"/>
      <c r="Q102" s="3"/>
      <c r="R102" s="3"/>
      <c r="S102" s="3"/>
    </row>
  </sheetData>
  <mergeCells count="1">
    <mergeCell ref="A1:S1"/>
  </mergeCells>
  <phoneticPr fontId="3" type="noConversion"/>
  <hyperlinks>
    <hyperlink ref="S4" r:id="rId1" xr:uid="{1D8DCFA1-C9BB-441D-9A52-602412F3858A}"/>
    <hyperlink ref="S3" r:id="rId2" xr:uid="{F8880680-C797-4D17-901A-621F42F97D31}"/>
    <hyperlink ref="S5" r:id="rId3" xr:uid="{8E28BB37-6838-4658-90DC-012B9BF0D00C}"/>
    <hyperlink ref="S6" r:id="rId4" xr:uid="{798DA925-0737-43CA-ABEA-9FFF92E51CD2}"/>
    <hyperlink ref="S7" r:id="rId5" xr:uid="{AD68BA59-21ED-465E-93AB-5F035A518ECA}"/>
    <hyperlink ref="S8" r:id="rId6" xr:uid="{F021AB54-76FA-4ADB-A4FD-4CA2AF169A49}"/>
    <hyperlink ref="S9" r:id="rId7" xr:uid="{19D2B418-8D2F-4716-A3AA-777A16988A9C}"/>
    <hyperlink ref="S11" r:id="rId8" xr:uid="{AE5A2CE0-65C3-421F-9102-9BB48846D5CC}"/>
    <hyperlink ref="S12" r:id="rId9" xr:uid="{D2BFFD9C-7650-4B6C-BC17-DC0F5BE32145}"/>
    <hyperlink ref="S13" r:id="rId10" xr:uid="{93A59708-716F-413B-84F4-5EBA970C1BFE}"/>
    <hyperlink ref="S14" r:id="rId11" xr:uid="{72847F33-1825-4C95-B718-4C7CFF5EB127}"/>
  </hyperlinks>
  <pageMargins left="0.7" right="0.7" top="0.75" bottom="0.75" header="0.3" footer="0.3"/>
  <pageSetup orientation="portrait" verticalDpi="0"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r:uid="{8D049143-E28F-4BB1-B946-BB078B1BBD8A}">
          <x14:formula1>
            <xm:f>'LISTAS DESPLEGABLES'!$A$2:$A$5</xm:f>
          </x14:formula1>
          <xm:sqref>Q3:Q102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D96D8-5ABA-43A3-83CE-206690BC4AC6}">
  <dimension ref="A1:Q101"/>
  <sheetViews>
    <sheetView zoomScale="80" zoomScaleNormal="80" workbookViewId="0">
      <pane xSplit="2" ySplit="2" topLeftCell="C51" activePane="bottomRight" state="frozen"/>
      <selection pane="topRight" activeCell="C1" sqref="C1"/>
      <selection pane="bottomLeft" activeCell="A3" sqref="A3"/>
      <selection pane="bottomRight" activeCell="B43" sqref="B43"/>
    </sheetView>
  </sheetViews>
  <sheetFormatPr baseColWidth="10" defaultColWidth="11.42578125" defaultRowHeight="15"/>
  <cols>
    <col min="1" max="1" width="25.140625" customWidth="1"/>
    <col min="2" max="2" width="33.140625" customWidth="1"/>
    <col min="3" max="3" width="15.5703125" customWidth="1"/>
    <col min="4" max="4" width="22.5703125" customWidth="1"/>
    <col min="5" max="5" width="50.140625" customWidth="1"/>
    <col min="6" max="6" width="15.140625" customWidth="1"/>
    <col min="7" max="7" width="12.7109375" customWidth="1"/>
    <col min="8" max="8" width="18.140625" customWidth="1"/>
    <col min="9" max="9" width="19.140625" customWidth="1"/>
    <col min="10" max="10" width="17.5703125" customWidth="1"/>
    <col min="11" max="11" width="19.42578125" bestFit="1" customWidth="1"/>
    <col min="12" max="12" width="24.7109375" customWidth="1"/>
    <col min="13" max="13" width="27.5703125" customWidth="1"/>
    <col min="14" max="14" width="15.85546875" customWidth="1"/>
    <col min="15" max="15" width="13.85546875" customWidth="1"/>
    <col min="16" max="16" width="37.42578125" customWidth="1"/>
    <col min="17" max="17" width="40" customWidth="1"/>
  </cols>
  <sheetData>
    <row r="1" spans="1:17" ht="28.5" customHeight="1">
      <c r="A1" s="289"/>
      <c r="B1" s="289"/>
      <c r="C1" s="289"/>
      <c r="D1" s="289"/>
      <c r="E1" s="289"/>
      <c r="F1" s="289"/>
      <c r="G1" s="289"/>
      <c r="H1" s="289"/>
      <c r="I1" s="289"/>
      <c r="J1" s="289"/>
      <c r="K1" s="289"/>
      <c r="L1" s="289"/>
      <c r="M1" s="289"/>
      <c r="N1" s="289"/>
      <c r="O1" s="289"/>
      <c r="P1" s="289"/>
      <c r="Q1" s="289"/>
    </row>
    <row r="2" spans="1:17">
      <c r="A2" s="116" t="s">
        <v>1053</v>
      </c>
      <c r="B2" s="117" t="s">
        <v>2</v>
      </c>
      <c r="C2" s="117" t="s">
        <v>3</v>
      </c>
      <c r="D2" s="117" t="s">
        <v>4</v>
      </c>
      <c r="E2" s="117" t="s">
        <v>6</v>
      </c>
      <c r="F2" s="117" t="s">
        <v>7</v>
      </c>
      <c r="G2" s="117" t="s">
        <v>8</v>
      </c>
      <c r="H2" s="117" t="s">
        <v>9</v>
      </c>
      <c r="I2" s="117" t="s">
        <v>10</v>
      </c>
      <c r="J2" s="117" t="s">
        <v>11</v>
      </c>
      <c r="K2" s="117" t="s">
        <v>1054</v>
      </c>
      <c r="L2" s="118" t="s">
        <v>12</v>
      </c>
      <c r="M2" s="118" t="s">
        <v>13</v>
      </c>
      <c r="N2" s="117" t="s">
        <v>14</v>
      </c>
      <c r="O2" s="117" t="s">
        <v>15</v>
      </c>
      <c r="P2" s="117" t="s">
        <v>16</v>
      </c>
      <c r="Q2" s="119" t="s">
        <v>17</v>
      </c>
    </row>
    <row r="3" spans="1:17" ht="76.5" hidden="1">
      <c r="A3" s="106" t="s">
        <v>1055</v>
      </c>
      <c r="B3" s="4" t="s">
        <v>1049</v>
      </c>
      <c r="C3" s="3">
        <v>1017254395</v>
      </c>
      <c r="D3" s="4" t="s">
        <v>900</v>
      </c>
      <c r="E3" s="8" t="s">
        <v>1056</v>
      </c>
      <c r="F3" s="6">
        <v>44568</v>
      </c>
      <c r="G3" s="6">
        <v>44892</v>
      </c>
      <c r="H3" s="5">
        <v>55500721</v>
      </c>
      <c r="I3" s="3"/>
      <c r="J3" s="5">
        <v>0</v>
      </c>
      <c r="K3" s="5">
        <f>SUM(H3,J3)</f>
        <v>55500721</v>
      </c>
      <c r="L3" s="5">
        <v>3166709</v>
      </c>
      <c r="M3" s="5">
        <f>K3-L3</f>
        <v>52334012</v>
      </c>
      <c r="N3" s="7">
        <f>Tabla1[[#This Row],[TOTAL DESEMBOLSADO]]/Tabla1[[#This Row],[VALOR TOTAL]]</f>
        <v>5.7057078591825863E-2</v>
      </c>
      <c r="O3" s="3" t="s">
        <v>234</v>
      </c>
      <c r="P3" s="8"/>
      <c r="Q3" s="110" t="s">
        <v>1057</v>
      </c>
    </row>
    <row r="4" spans="1:17" ht="60" hidden="1">
      <c r="A4" s="106" t="s">
        <v>1058</v>
      </c>
      <c r="B4" s="4" t="s">
        <v>969</v>
      </c>
      <c r="C4" s="3">
        <v>1035832978</v>
      </c>
      <c r="D4" s="4" t="s">
        <v>900</v>
      </c>
      <c r="E4" s="8" t="s">
        <v>1059</v>
      </c>
      <c r="F4" s="6">
        <v>44568</v>
      </c>
      <c r="G4" s="6">
        <v>44892</v>
      </c>
      <c r="H4" s="5">
        <v>32100432</v>
      </c>
      <c r="I4" s="3">
        <v>1</v>
      </c>
      <c r="J4" s="5">
        <v>3300000</v>
      </c>
      <c r="K4" s="5">
        <f t="shared" ref="K4:L55" si="0">SUM(H4,J4)</f>
        <v>35400432</v>
      </c>
      <c r="L4" s="5">
        <v>35400000</v>
      </c>
      <c r="M4" s="5">
        <f t="shared" ref="M4:M54" si="1">K4-L4</f>
        <v>432</v>
      </c>
      <c r="N4" s="7">
        <f>Tabla1[[#This Row],[TOTAL DESEMBOLSADO]]/Tabla1[[#This Row],[VALOR TOTAL]]</f>
        <v>0.99998779675909044</v>
      </c>
      <c r="O4" s="3" t="s">
        <v>77</v>
      </c>
      <c r="P4" s="8"/>
      <c r="Q4" s="110" t="s">
        <v>1060</v>
      </c>
    </row>
    <row r="5" spans="1:17" ht="60" hidden="1">
      <c r="A5" s="106" t="s">
        <v>1061</v>
      </c>
      <c r="B5" s="4" t="s">
        <v>899</v>
      </c>
      <c r="C5" s="3">
        <v>1036620862</v>
      </c>
      <c r="D5" s="4" t="s">
        <v>900</v>
      </c>
      <c r="E5" s="8" t="s">
        <v>901</v>
      </c>
      <c r="F5" s="6">
        <v>44572</v>
      </c>
      <c r="G5" s="6">
        <v>44743</v>
      </c>
      <c r="H5" s="5">
        <v>29500384</v>
      </c>
      <c r="I5" s="3"/>
      <c r="J5" s="5">
        <v>0</v>
      </c>
      <c r="K5" s="5">
        <f>SUM(H5,J5)</f>
        <v>29500384</v>
      </c>
      <c r="L5" s="5">
        <v>29178883</v>
      </c>
      <c r="M5" s="5">
        <f t="shared" si="1"/>
        <v>321501</v>
      </c>
      <c r="N5" s="7">
        <f>Tabla1[[#This Row],[TOTAL DESEMBOLSADO]]/Tabla1[[#This Row],[VALOR TOTAL]]</f>
        <v>0.98910180287822691</v>
      </c>
      <c r="O5" s="3" t="s">
        <v>77</v>
      </c>
      <c r="P5" s="10"/>
      <c r="Q5" s="110" t="s">
        <v>1062</v>
      </c>
    </row>
    <row r="6" spans="1:17" s="81" customFormat="1" ht="60" hidden="1">
      <c r="A6" s="107" t="s">
        <v>1063</v>
      </c>
      <c r="B6" s="76" t="s">
        <v>1064</v>
      </c>
      <c r="C6" s="75" t="s">
        <v>1065</v>
      </c>
      <c r="D6" s="4" t="s">
        <v>900</v>
      </c>
      <c r="E6" s="77" t="s">
        <v>931</v>
      </c>
      <c r="F6" s="78">
        <v>44575</v>
      </c>
      <c r="G6" s="78">
        <v>44712</v>
      </c>
      <c r="H6" s="79">
        <v>12495000</v>
      </c>
      <c r="I6" s="75"/>
      <c r="J6" s="79">
        <v>0</v>
      </c>
      <c r="K6" s="5">
        <f t="shared" si="0"/>
        <v>12495000</v>
      </c>
      <c r="L6" s="79">
        <v>12495000</v>
      </c>
      <c r="M6" s="5">
        <f t="shared" si="1"/>
        <v>0</v>
      </c>
      <c r="N6" s="7">
        <f>Tabla1[[#This Row],[TOTAL DESEMBOLSADO]]/Tabla1[[#This Row],[VALOR TOTAL]]</f>
        <v>1</v>
      </c>
      <c r="O6" s="75" t="s">
        <v>77</v>
      </c>
      <c r="P6" s="80"/>
      <c r="Q6" s="111" t="s">
        <v>1066</v>
      </c>
    </row>
    <row r="7" spans="1:17" s="81" customFormat="1" ht="63.75" hidden="1">
      <c r="A7" s="107" t="s">
        <v>1067</v>
      </c>
      <c r="B7" s="76" t="s">
        <v>923</v>
      </c>
      <c r="C7" s="75">
        <v>43446938</v>
      </c>
      <c r="D7" s="4" t="s">
        <v>900</v>
      </c>
      <c r="E7" s="77" t="s">
        <v>1068</v>
      </c>
      <c r="F7" s="78">
        <v>44575</v>
      </c>
      <c r="G7" s="78">
        <v>44847</v>
      </c>
      <c r="H7" s="79">
        <v>45000000</v>
      </c>
      <c r="I7" s="75">
        <v>1</v>
      </c>
      <c r="J7" s="79">
        <v>12833333</v>
      </c>
      <c r="K7" s="5">
        <f t="shared" si="0"/>
        <v>57833333</v>
      </c>
      <c r="L7" s="79">
        <v>22000000</v>
      </c>
      <c r="M7" s="5">
        <f t="shared" si="1"/>
        <v>35833333</v>
      </c>
      <c r="N7" s="7">
        <f>Tabla1[[#This Row],[TOTAL DESEMBOLSADO]]/Tabla1[[#This Row],[VALOR TOTAL]]</f>
        <v>0.38040346040578366</v>
      </c>
      <c r="O7" s="75" t="s">
        <v>77</v>
      </c>
      <c r="P7" s="77"/>
      <c r="Q7" s="111" t="s">
        <v>1069</v>
      </c>
    </row>
    <row r="8" spans="1:17" s="81" customFormat="1" ht="63.75" hidden="1">
      <c r="A8" s="107" t="s">
        <v>1070</v>
      </c>
      <c r="B8" s="76" t="s">
        <v>616</v>
      </c>
      <c r="C8" s="75">
        <v>39389544</v>
      </c>
      <c r="D8" s="4" t="s">
        <v>900</v>
      </c>
      <c r="E8" s="77" t="s">
        <v>1071</v>
      </c>
      <c r="F8" s="78">
        <v>44581</v>
      </c>
      <c r="G8" s="78">
        <v>44787</v>
      </c>
      <c r="H8" s="79">
        <v>49333333</v>
      </c>
      <c r="I8" s="75">
        <v>1</v>
      </c>
      <c r="J8" s="79">
        <v>20333606</v>
      </c>
      <c r="K8" s="5">
        <f t="shared" si="0"/>
        <v>69666939</v>
      </c>
      <c r="L8" s="79">
        <v>62295300</v>
      </c>
      <c r="M8" s="5">
        <f t="shared" si="1"/>
        <v>7371639</v>
      </c>
      <c r="N8" s="7">
        <f>Tabla1[[#This Row],[TOTAL DESEMBOLSADO]]/Tabla1[[#This Row],[VALOR TOTAL]]</f>
        <v>0.89418741363101939</v>
      </c>
      <c r="O8" s="75" t="s">
        <v>77</v>
      </c>
      <c r="P8" s="80"/>
      <c r="Q8" s="111" t="s">
        <v>1072</v>
      </c>
    </row>
    <row r="9" spans="1:17" s="81" customFormat="1" ht="76.5" hidden="1">
      <c r="A9" s="107" t="s">
        <v>1073</v>
      </c>
      <c r="B9" s="76" t="s">
        <v>911</v>
      </c>
      <c r="C9" s="75">
        <v>98663524</v>
      </c>
      <c r="D9" s="4" t="s">
        <v>900</v>
      </c>
      <c r="E9" s="77" t="s">
        <v>1074</v>
      </c>
      <c r="F9" s="78">
        <v>44581</v>
      </c>
      <c r="G9" s="78">
        <v>44849</v>
      </c>
      <c r="H9" s="79">
        <v>44333333</v>
      </c>
      <c r="I9" s="75">
        <v>1</v>
      </c>
      <c r="J9" s="79">
        <v>11500000</v>
      </c>
      <c r="K9" s="5">
        <f t="shared" si="0"/>
        <v>55833333</v>
      </c>
      <c r="L9" s="5">
        <v>55666667</v>
      </c>
      <c r="M9" s="5">
        <f t="shared" si="1"/>
        <v>166666</v>
      </c>
      <c r="N9" s="7">
        <f>Tabla1[[#This Row],[TOTAL DESEMBOLSADO]]/Tabla1[[#This Row],[VALOR TOTAL]]</f>
        <v>0.99701493729561153</v>
      </c>
      <c r="O9" s="75" t="s">
        <v>77</v>
      </c>
      <c r="P9" s="80"/>
      <c r="Q9" s="111" t="s">
        <v>1072</v>
      </c>
    </row>
    <row r="10" spans="1:17" s="81" customFormat="1" ht="60" hidden="1">
      <c r="A10" s="107" t="s">
        <v>1075</v>
      </c>
      <c r="B10" s="76" t="s">
        <v>965</v>
      </c>
      <c r="C10" s="75">
        <v>94428765</v>
      </c>
      <c r="D10" s="4" t="s">
        <v>900</v>
      </c>
      <c r="E10" s="77" t="s">
        <v>1076</v>
      </c>
      <c r="F10" s="78">
        <v>44596</v>
      </c>
      <c r="G10" s="78">
        <v>44864</v>
      </c>
      <c r="H10" s="79">
        <v>10099361</v>
      </c>
      <c r="I10" s="75"/>
      <c r="J10" s="79">
        <v>0</v>
      </c>
      <c r="K10" s="5">
        <f t="shared" si="0"/>
        <v>10099361</v>
      </c>
      <c r="L10" s="79">
        <v>10099361</v>
      </c>
      <c r="M10" s="5">
        <f t="shared" si="1"/>
        <v>0</v>
      </c>
      <c r="N10" s="7">
        <f>Tabla1[[#This Row],[TOTAL DESEMBOLSADO]]/Tabla1[[#This Row],[VALOR TOTAL]]</f>
        <v>1</v>
      </c>
      <c r="O10" s="75" t="s">
        <v>77</v>
      </c>
      <c r="P10" s="80"/>
      <c r="Q10" s="111" t="s">
        <v>1077</v>
      </c>
    </row>
    <row r="11" spans="1:17" s="81" customFormat="1" ht="60" hidden="1">
      <c r="A11" s="107" t="s">
        <v>1078</v>
      </c>
      <c r="B11" s="76" t="s">
        <v>1079</v>
      </c>
      <c r="C11" s="75" t="s">
        <v>884</v>
      </c>
      <c r="D11" s="4" t="s">
        <v>900</v>
      </c>
      <c r="E11" s="77" t="s">
        <v>1080</v>
      </c>
      <c r="F11" s="78">
        <v>44603</v>
      </c>
      <c r="G11" s="78">
        <v>44926</v>
      </c>
      <c r="H11" s="79">
        <v>3615257</v>
      </c>
      <c r="I11" s="75"/>
      <c r="J11" s="79">
        <v>0</v>
      </c>
      <c r="K11" s="5">
        <f t="shared" si="0"/>
        <v>3615257</v>
      </c>
      <c r="L11" s="79">
        <v>3604767</v>
      </c>
      <c r="M11" s="5">
        <f t="shared" si="1"/>
        <v>10490</v>
      </c>
      <c r="N11" s="7">
        <f>Tabla1[[#This Row],[TOTAL DESEMBOLSADO]]/Tabla1[[#This Row],[VALOR TOTAL]]</f>
        <v>0.99709840821828155</v>
      </c>
      <c r="O11" s="75" t="s">
        <v>77</v>
      </c>
      <c r="P11" s="80"/>
      <c r="Q11" s="111" t="s">
        <v>1081</v>
      </c>
    </row>
    <row r="12" spans="1:17" s="81" customFormat="1" ht="60" hidden="1">
      <c r="A12" s="107" t="s">
        <v>1082</v>
      </c>
      <c r="B12" s="76" t="s">
        <v>1083</v>
      </c>
      <c r="C12" s="75" t="s">
        <v>691</v>
      </c>
      <c r="D12" s="4" t="s">
        <v>900</v>
      </c>
      <c r="E12" s="77" t="s">
        <v>1084</v>
      </c>
      <c r="F12" s="78">
        <v>44596</v>
      </c>
      <c r="G12" s="78">
        <v>44926</v>
      </c>
      <c r="H12" s="79">
        <v>25791227</v>
      </c>
      <c r="I12" s="75"/>
      <c r="J12" s="79">
        <v>0</v>
      </c>
      <c r="K12" s="5">
        <f t="shared" si="0"/>
        <v>25791227</v>
      </c>
      <c r="L12" s="79">
        <v>10433724</v>
      </c>
      <c r="M12" s="5">
        <f t="shared" si="1"/>
        <v>15357503</v>
      </c>
      <c r="N12" s="7">
        <f>Tabla1[[#This Row],[TOTAL DESEMBOLSADO]]/Tabla1[[#This Row],[VALOR TOTAL]]</f>
        <v>0.40454546811596054</v>
      </c>
      <c r="O12" s="75" t="s">
        <v>234</v>
      </c>
      <c r="P12" s="80"/>
      <c r="Q12" s="111" t="s">
        <v>1085</v>
      </c>
    </row>
    <row r="13" spans="1:17" s="81" customFormat="1" ht="60" hidden="1">
      <c r="A13" s="107" t="s">
        <v>1086</v>
      </c>
      <c r="B13" s="76" t="s">
        <v>264</v>
      </c>
      <c r="C13" s="75">
        <v>43483572</v>
      </c>
      <c r="D13" s="4" t="s">
        <v>900</v>
      </c>
      <c r="E13" s="77" t="s">
        <v>1087</v>
      </c>
      <c r="F13" s="78">
        <v>44595</v>
      </c>
      <c r="G13" s="78">
        <v>44913</v>
      </c>
      <c r="H13" s="79">
        <v>33500000</v>
      </c>
      <c r="I13" s="75"/>
      <c r="J13" s="79">
        <v>0</v>
      </c>
      <c r="K13" s="5">
        <f t="shared" si="0"/>
        <v>33500000</v>
      </c>
      <c r="L13" s="79">
        <v>13300000</v>
      </c>
      <c r="M13" s="5">
        <f t="shared" si="1"/>
        <v>20200000</v>
      </c>
      <c r="N13" s="7">
        <f>Tabla1[[#This Row],[TOTAL DESEMBOLSADO]]/Tabla1[[#This Row],[VALOR TOTAL]]</f>
        <v>0.39701492537313432</v>
      </c>
      <c r="O13" s="75" t="s">
        <v>77</v>
      </c>
      <c r="P13" s="80"/>
      <c r="Q13" s="111" t="s">
        <v>1088</v>
      </c>
    </row>
    <row r="14" spans="1:17" s="81" customFormat="1" ht="60" hidden="1">
      <c r="A14" s="107" t="s">
        <v>1089</v>
      </c>
      <c r="B14" s="76" t="s">
        <v>1090</v>
      </c>
      <c r="C14" s="75">
        <v>43263680</v>
      </c>
      <c r="D14" s="4" t="s">
        <v>900</v>
      </c>
      <c r="E14" s="77" t="s">
        <v>1087</v>
      </c>
      <c r="F14" s="78">
        <v>44622</v>
      </c>
      <c r="G14" s="78">
        <v>44911</v>
      </c>
      <c r="H14" s="79">
        <v>33500000</v>
      </c>
      <c r="I14" s="75"/>
      <c r="J14" s="79">
        <v>0</v>
      </c>
      <c r="K14" s="5">
        <f t="shared" si="0"/>
        <v>33500000</v>
      </c>
      <c r="L14" s="79">
        <v>32109400</v>
      </c>
      <c r="M14" s="5">
        <f t="shared" si="1"/>
        <v>1390600</v>
      </c>
      <c r="N14" s="7">
        <f>Tabla1[[#This Row],[TOTAL DESEMBOLSADO]]/Tabla1[[#This Row],[VALOR TOTAL]]</f>
        <v>0.95848955223880594</v>
      </c>
      <c r="O14" s="75" t="s">
        <v>77</v>
      </c>
      <c r="P14" s="80"/>
      <c r="Q14" s="111" t="s">
        <v>1091</v>
      </c>
    </row>
    <row r="15" spans="1:17" s="81" customFormat="1" ht="75" hidden="1">
      <c r="A15" s="107" t="s">
        <v>1092</v>
      </c>
      <c r="B15" s="76" t="s">
        <v>1093</v>
      </c>
      <c r="C15" s="75">
        <v>900810225</v>
      </c>
      <c r="D15" s="4" t="s">
        <v>900</v>
      </c>
      <c r="E15" s="82" t="s">
        <v>1094</v>
      </c>
      <c r="F15" s="78">
        <v>44624</v>
      </c>
      <c r="G15" s="78">
        <v>44651</v>
      </c>
      <c r="H15" s="79">
        <v>153153</v>
      </c>
      <c r="I15" s="75"/>
      <c r="J15" s="79">
        <v>0</v>
      </c>
      <c r="K15" s="5">
        <f t="shared" si="0"/>
        <v>153153</v>
      </c>
      <c r="L15" s="79">
        <v>153153</v>
      </c>
      <c r="M15" s="5">
        <f t="shared" si="1"/>
        <v>0</v>
      </c>
      <c r="N15" s="7">
        <f>Tabla1[[#This Row],[TOTAL DESEMBOLSADO]]/Tabla1[[#This Row],[VALOR TOTAL]]</f>
        <v>1</v>
      </c>
      <c r="O15" s="75" t="s">
        <v>77</v>
      </c>
      <c r="P15" s="80"/>
      <c r="Q15" s="111" t="s">
        <v>1095</v>
      </c>
    </row>
    <row r="16" spans="1:17" s="81" customFormat="1" ht="105" hidden="1">
      <c r="A16" s="107" t="s">
        <v>1096</v>
      </c>
      <c r="B16" s="76" t="s">
        <v>1097</v>
      </c>
      <c r="C16" s="75">
        <v>800178906</v>
      </c>
      <c r="D16" s="4" t="s">
        <v>900</v>
      </c>
      <c r="E16" s="82" t="s">
        <v>1098</v>
      </c>
      <c r="F16" s="78">
        <v>44285</v>
      </c>
      <c r="G16" s="78">
        <v>44925</v>
      </c>
      <c r="H16" s="79">
        <v>1433000</v>
      </c>
      <c r="I16" s="75"/>
      <c r="J16" s="79">
        <v>0</v>
      </c>
      <c r="K16" s="5">
        <f t="shared" si="0"/>
        <v>1433000</v>
      </c>
      <c r="L16" s="79">
        <v>656000</v>
      </c>
      <c r="M16" s="5">
        <f t="shared" si="1"/>
        <v>777000</v>
      </c>
      <c r="N16" s="7">
        <f>Tabla1[[#This Row],[TOTAL DESEMBOLSADO]]/Tabla1[[#This Row],[VALOR TOTAL]]</f>
        <v>0.45778087927424982</v>
      </c>
      <c r="O16" s="75" t="s">
        <v>77</v>
      </c>
      <c r="P16" s="80"/>
      <c r="Q16" s="112" t="s">
        <v>1099</v>
      </c>
    </row>
    <row r="17" spans="1:17" s="81" customFormat="1" ht="60" hidden="1">
      <c r="A17" s="107" t="s">
        <v>1100</v>
      </c>
      <c r="B17" s="75" t="s">
        <v>1101</v>
      </c>
      <c r="C17" s="75">
        <v>900429481</v>
      </c>
      <c r="D17" s="4" t="s">
        <v>900</v>
      </c>
      <c r="E17" s="82" t="s">
        <v>1102</v>
      </c>
      <c r="F17" s="78">
        <v>44285</v>
      </c>
      <c r="G17" s="78">
        <v>44925</v>
      </c>
      <c r="H17" s="79">
        <v>1708500</v>
      </c>
      <c r="I17" s="75"/>
      <c r="J17" s="79">
        <v>0</v>
      </c>
      <c r="K17" s="5">
        <f t="shared" si="0"/>
        <v>1708500</v>
      </c>
      <c r="L17" s="79">
        <v>1385700</v>
      </c>
      <c r="M17" s="5">
        <f t="shared" si="1"/>
        <v>322800</v>
      </c>
      <c r="N17" s="7">
        <f>Tabla1[[#This Row],[TOTAL DESEMBOLSADO]]/Tabla1[[#This Row],[VALOR TOTAL]]</f>
        <v>0.81106233538191397</v>
      </c>
      <c r="O17" s="75" t="s">
        <v>77</v>
      </c>
      <c r="P17" s="77" t="s">
        <v>1103</v>
      </c>
      <c r="Q17" s="112" t="s">
        <v>1104</v>
      </c>
    </row>
    <row r="18" spans="1:17" s="81" customFormat="1" ht="75" hidden="1">
      <c r="A18" s="107" t="s">
        <v>1105</v>
      </c>
      <c r="B18" s="75" t="s">
        <v>1106</v>
      </c>
      <c r="C18" s="75">
        <v>9002219331</v>
      </c>
      <c r="D18" s="4" t="s">
        <v>900</v>
      </c>
      <c r="E18" s="82" t="s">
        <v>1107</v>
      </c>
      <c r="F18" s="78">
        <v>44685</v>
      </c>
      <c r="G18" s="78">
        <v>44911</v>
      </c>
      <c r="H18" s="79">
        <v>193371531</v>
      </c>
      <c r="I18" s="75">
        <v>1</v>
      </c>
      <c r="J18" s="5">
        <v>93458344</v>
      </c>
      <c r="K18" s="5">
        <f>SUM(H18,J18)</f>
        <v>286829875</v>
      </c>
      <c r="L18" s="5">
        <v>282571971</v>
      </c>
      <c r="M18" s="5">
        <f t="shared" si="1"/>
        <v>4257904</v>
      </c>
      <c r="N18" s="7">
        <f>Tabla1[[#This Row],[TOTAL DESEMBOLSADO]]/Tabla1[[#This Row],[VALOR TOTAL]]</f>
        <v>0.98515529806649327</v>
      </c>
      <c r="O18" s="75" t="s">
        <v>77</v>
      </c>
      <c r="P18" s="80"/>
      <c r="Q18" s="112" t="s">
        <v>1108</v>
      </c>
    </row>
    <row r="19" spans="1:17" s="81" customFormat="1" ht="60" hidden="1">
      <c r="A19" s="107" t="s">
        <v>1109</v>
      </c>
      <c r="B19" s="76" t="s">
        <v>1110</v>
      </c>
      <c r="C19" s="75">
        <v>811028194</v>
      </c>
      <c r="D19" s="4" t="s">
        <v>900</v>
      </c>
      <c r="E19" s="82" t="s">
        <v>1111</v>
      </c>
      <c r="F19" s="78">
        <v>44690</v>
      </c>
      <c r="G19" s="78">
        <v>44925</v>
      </c>
      <c r="H19" s="79">
        <v>77354058</v>
      </c>
      <c r="I19" s="75">
        <v>1</v>
      </c>
      <c r="J19" s="79">
        <v>15000000</v>
      </c>
      <c r="K19" s="5">
        <f t="shared" si="0"/>
        <v>92354058</v>
      </c>
      <c r="L19" s="79">
        <v>87185509</v>
      </c>
      <c r="M19" s="5">
        <f t="shared" si="1"/>
        <v>5168549</v>
      </c>
      <c r="N19" s="7">
        <f>Tabla1[[#This Row],[TOTAL DESEMBOLSADO]]/Tabla1[[#This Row],[VALOR TOTAL]]</f>
        <v>0.94403549652360697</v>
      </c>
      <c r="O19" s="75" t="s">
        <v>77</v>
      </c>
      <c r="P19" s="80" t="s">
        <v>1112</v>
      </c>
      <c r="Q19" s="112" t="s">
        <v>1113</v>
      </c>
    </row>
    <row r="20" spans="1:17" s="81" customFormat="1" ht="60" hidden="1">
      <c r="A20" s="107" t="s">
        <v>1114</v>
      </c>
      <c r="B20" s="76" t="s">
        <v>1115</v>
      </c>
      <c r="C20" s="75" t="s">
        <v>1116</v>
      </c>
      <c r="D20" s="4" t="s">
        <v>900</v>
      </c>
      <c r="E20" s="82" t="s">
        <v>1117</v>
      </c>
      <c r="F20" s="83">
        <v>44719</v>
      </c>
      <c r="G20" s="83">
        <v>44911</v>
      </c>
      <c r="H20" s="79">
        <v>20760731</v>
      </c>
      <c r="I20" s="75"/>
      <c r="J20" s="79">
        <v>0</v>
      </c>
      <c r="K20" s="5">
        <f t="shared" si="0"/>
        <v>20760731</v>
      </c>
      <c r="L20" s="79">
        <v>12477409</v>
      </c>
      <c r="M20" s="5">
        <f t="shared" si="1"/>
        <v>8283322</v>
      </c>
      <c r="N20" s="7">
        <f>Tabla1[[#This Row],[TOTAL DESEMBOLSADO]]/Tabla1[[#This Row],[VALOR TOTAL]]</f>
        <v>0.60101009930719684</v>
      </c>
      <c r="O20" s="75" t="s">
        <v>77</v>
      </c>
      <c r="P20" s="80"/>
      <c r="Q20" s="112" t="s">
        <v>1118</v>
      </c>
    </row>
    <row r="21" spans="1:17" s="81" customFormat="1" ht="135" hidden="1">
      <c r="A21" s="107" t="s">
        <v>1119</v>
      </c>
      <c r="B21" s="76" t="s">
        <v>219</v>
      </c>
      <c r="C21" s="75" t="s">
        <v>1120</v>
      </c>
      <c r="D21" s="4" t="s">
        <v>900</v>
      </c>
      <c r="E21" s="82" t="s">
        <v>1121</v>
      </c>
      <c r="F21" s="83">
        <v>44734</v>
      </c>
      <c r="G21" s="83">
        <v>45094</v>
      </c>
      <c r="H21" s="79">
        <v>85814413</v>
      </c>
      <c r="I21" s="75"/>
      <c r="J21" s="79">
        <v>0</v>
      </c>
      <c r="K21" s="5">
        <f t="shared" si="0"/>
        <v>85814413</v>
      </c>
      <c r="L21" s="79">
        <v>85190880</v>
      </c>
      <c r="M21" s="5">
        <f t="shared" si="1"/>
        <v>623533</v>
      </c>
      <c r="N21" s="7">
        <f>Tabla1[[#This Row],[TOTAL DESEMBOLSADO]]/Tabla1[[#This Row],[VALOR TOTAL]]</f>
        <v>0.99273393619787387</v>
      </c>
      <c r="O21" s="75" t="s">
        <v>77</v>
      </c>
      <c r="P21" s="80"/>
      <c r="Q21" s="115" t="s">
        <v>1122</v>
      </c>
    </row>
    <row r="22" spans="1:17" s="81" customFormat="1" ht="75" hidden="1">
      <c r="A22" s="107" t="s">
        <v>1123</v>
      </c>
      <c r="B22" s="76" t="s">
        <v>971</v>
      </c>
      <c r="C22" s="75" t="s">
        <v>1124</v>
      </c>
      <c r="D22" s="4" t="s">
        <v>900</v>
      </c>
      <c r="E22" s="82" t="s">
        <v>1125</v>
      </c>
      <c r="F22" s="83">
        <v>44741</v>
      </c>
      <c r="G22" s="83">
        <v>44911</v>
      </c>
      <c r="H22" s="79">
        <v>17600000</v>
      </c>
      <c r="I22" s="75"/>
      <c r="J22" s="79">
        <v>0</v>
      </c>
      <c r="K22" s="5">
        <f t="shared" si="0"/>
        <v>17600000</v>
      </c>
      <c r="L22" s="79">
        <v>16800000</v>
      </c>
      <c r="M22" s="5">
        <f t="shared" si="1"/>
        <v>800000</v>
      </c>
      <c r="N22" s="7">
        <f>Tabla1[[#This Row],[TOTAL DESEMBOLSADO]]/Tabla1[[#This Row],[VALOR TOTAL]]</f>
        <v>0.95454545454545459</v>
      </c>
      <c r="O22" s="75" t="s">
        <v>77</v>
      </c>
      <c r="P22" s="80"/>
      <c r="Q22" s="112" t="s">
        <v>1126</v>
      </c>
    </row>
    <row r="23" spans="1:17" s="81" customFormat="1" ht="60" hidden="1">
      <c r="A23" s="107" t="s">
        <v>1127</v>
      </c>
      <c r="B23" s="76" t="s">
        <v>1128</v>
      </c>
      <c r="C23" s="75" t="s">
        <v>1129</v>
      </c>
      <c r="D23" s="4" t="s">
        <v>900</v>
      </c>
      <c r="E23" s="82" t="s">
        <v>1130</v>
      </c>
      <c r="F23" s="83">
        <v>44749</v>
      </c>
      <c r="G23" s="83">
        <v>44926</v>
      </c>
      <c r="H23" s="79">
        <v>15708000</v>
      </c>
      <c r="I23" s="75"/>
      <c r="J23" s="79">
        <v>0</v>
      </c>
      <c r="K23" s="5">
        <f t="shared" si="0"/>
        <v>15708000</v>
      </c>
      <c r="L23" s="79">
        <v>15708000</v>
      </c>
      <c r="M23" s="5">
        <f t="shared" si="1"/>
        <v>0</v>
      </c>
      <c r="N23" s="7">
        <f>Tabla1[[#This Row],[TOTAL DESEMBOLSADO]]/Tabla1[[#This Row],[VALOR TOTAL]]</f>
        <v>1</v>
      </c>
      <c r="O23" s="75" t="s">
        <v>77</v>
      </c>
      <c r="P23" s="80"/>
      <c r="Q23" s="112" t="s">
        <v>1131</v>
      </c>
    </row>
    <row r="24" spans="1:17" s="81" customFormat="1" ht="60" hidden="1">
      <c r="A24" s="107" t="s">
        <v>1132</v>
      </c>
      <c r="B24" s="76" t="s">
        <v>1133</v>
      </c>
      <c r="C24" s="75" t="s">
        <v>1134</v>
      </c>
      <c r="D24" s="4" t="s">
        <v>900</v>
      </c>
      <c r="E24" s="82" t="s">
        <v>1135</v>
      </c>
      <c r="F24" s="83">
        <v>44743</v>
      </c>
      <c r="G24" s="83">
        <v>44904</v>
      </c>
      <c r="H24" s="79">
        <v>15900000</v>
      </c>
      <c r="I24" s="75"/>
      <c r="J24" s="79">
        <v>0</v>
      </c>
      <c r="K24" s="5">
        <f t="shared" si="0"/>
        <v>15900000</v>
      </c>
      <c r="L24" s="79">
        <v>0</v>
      </c>
      <c r="M24" s="5">
        <f t="shared" si="1"/>
        <v>15900000</v>
      </c>
      <c r="N24" s="7">
        <f>Tabla1[[#This Row],[TOTAL DESEMBOLSADO]]/Tabla1[[#This Row],[VALOR TOTAL]]</f>
        <v>0</v>
      </c>
      <c r="O24" s="75" t="s">
        <v>234</v>
      </c>
      <c r="P24" s="80"/>
      <c r="Q24" s="112" t="s">
        <v>1136</v>
      </c>
    </row>
    <row r="25" spans="1:17" s="81" customFormat="1" ht="75" hidden="1">
      <c r="A25" s="107" t="s">
        <v>1137</v>
      </c>
      <c r="B25" s="76" t="s">
        <v>1138</v>
      </c>
      <c r="C25" s="75" t="s">
        <v>1139</v>
      </c>
      <c r="D25" s="4" t="s">
        <v>900</v>
      </c>
      <c r="E25" s="82" t="s">
        <v>1140</v>
      </c>
      <c r="F25" s="83">
        <v>44768</v>
      </c>
      <c r="G25" s="83">
        <v>44918</v>
      </c>
      <c r="H25" s="79">
        <v>41174000</v>
      </c>
      <c r="I25" s="75"/>
      <c r="J25" s="79">
        <v>0</v>
      </c>
      <c r="K25" s="5">
        <f t="shared" si="0"/>
        <v>41174000</v>
      </c>
      <c r="L25" s="79">
        <v>0</v>
      </c>
      <c r="M25" s="5">
        <f t="shared" si="1"/>
        <v>41174000</v>
      </c>
      <c r="N25" s="7">
        <f>Tabla1[[#This Row],[TOTAL DESEMBOLSADO]]/Tabla1[[#This Row],[VALOR TOTAL]]</f>
        <v>0</v>
      </c>
      <c r="O25" s="75" t="s">
        <v>234</v>
      </c>
      <c r="P25" s="80"/>
      <c r="Q25" s="112" t="s">
        <v>1141</v>
      </c>
    </row>
    <row r="26" spans="1:17" s="81" customFormat="1" ht="60" hidden="1">
      <c r="A26" s="107" t="s">
        <v>1142</v>
      </c>
      <c r="B26" s="76" t="s">
        <v>132</v>
      </c>
      <c r="C26" s="75" t="s">
        <v>1143</v>
      </c>
      <c r="D26" s="4" t="s">
        <v>900</v>
      </c>
      <c r="E26" s="82" t="s">
        <v>814</v>
      </c>
      <c r="F26" s="83">
        <v>44754</v>
      </c>
      <c r="G26" s="83">
        <v>44904</v>
      </c>
      <c r="H26" s="79">
        <v>34500000</v>
      </c>
      <c r="I26" s="75"/>
      <c r="J26" s="79">
        <v>0</v>
      </c>
      <c r="K26" s="5">
        <v>42143300</v>
      </c>
      <c r="L26" s="79">
        <v>36523366</v>
      </c>
      <c r="M26" s="5">
        <f t="shared" si="1"/>
        <v>5619934</v>
      </c>
      <c r="N26" s="7">
        <f>Tabla1[[#This Row],[TOTAL DESEMBOLSADO]]/Tabla1[[#This Row],[VALOR TOTAL]]</f>
        <v>0.866647035234545</v>
      </c>
      <c r="O26" s="75" t="s">
        <v>77</v>
      </c>
      <c r="P26" s="80"/>
      <c r="Q26" s="113" t="s">
        <v>1144</v>
      </c>
    </row>
    <row r="27" spans="1:17" s="81" customFormat="1" ht="60" hidden="1">
      <c r="A27" s="107" t="s">
        <v>1145</v>
      </c>
      <c r="B27" s="76" t="s">
        <v>1146</v>
      </c>
      <c r="C27" s="75" t="s">
        <v>1147</v>
      </c>
      <c r="D27" s="4" t="s">
        <v>900</v>
      </c>
      <c r="E27" s="82" t="s">
        <v>1148</v>
      </c>
      <c r="F27" s="83">
        <v>44754</v>
      </c>
      <c r="G27" s="83">
        <v>44904</v>
      </c>
      <c r="H27" s="84">
        <v>24666667</v>
      </c>
      <c r="I27" s="75"/>
      <c r="J27" s="84">
        <v>0</v>
      </c>
      <c r="K27" s="5">
        <f>SUM(H27,J27)</f>
        <v>24666667</v>
      </c>
      <c r="L27" s="84">
        <v>22501666</v>
      </c>
      <c r="M27" s="5">
        <f t="shared" si="1"/>
        <v>2165001</v>
      </c>
      <c r="N27" s="7">
        <f>Tabla1[[#This Row],[TOTAL DESEMBOLSADO]]/Tabla1[[#This Row],[VALOR TOTAL]]</f>
        <v>0.91222969037527446</v>
      </c>
      <c r="O27" s="75" t="s">
        <v>77</v>
      </c>
      <c r="P27" s="80"/>
      <c r="Q27" s="113" t="s">
        <v>1149</v>
      </c>
    </row>
    <row r="28" spans="1:17" s="81" customFormat="1" ht="135" hidden="1">
      <c r="A28" s="107" t="s">
        <v>1150</v>
      </c>
      <c r="B28" s="76" t="s">
        <v>1151</v>
      </c>
      <c r="C28" s="75" t="s">
        <v>1152</v>
      </c>
      <c r="D28" s="76" t="s">
        <v>1153</v>
      </c>
      <c r="E28" s="82" t="s">
        <v>1154</v>
      </c>
      <c r="F28" s="83">
        <v>44769</v>
      </c>
      <c r="G28" s="83">
        <v>44926</v>
      </c>
      <c r="H28" s="79">
        <v>34688500</v>
      </c>
      <c r="I28" s="75"/>
      <c r="J28" s="79">
        <v>0</v>
      </c>
      <c r="K28" s="5">
        <f t="shared" si="0"/>
        <v>34688500</v>
      </c>
      <c r="L28" s="79">
        <v>34688500</v>
      </c>
      <c r="M28" s="5">
        <f t="shared" si="1"/>
        <v>0</v>
      </c>
      <c r="N28" s="7">
        <f>Tabla1[[#This Row],[TOTAL DESEMBOLSADO]]/Tabla1[[#This Row],[VALOR TOTAL]]</f>
        <v>1</v>
      </c>
      <c r="O28" s="75" t="s">
        <v>77</v>
      </c>
      <c r="P28" s="80"/>
      <c r="Q28" s="112" t="s">
        <v>1155</v>
      </c>
    </row>
    <row r="29" spans="1:17" s="81" customFormat="1" ht="90" hidden="1">
      <c r="A29" s="107" t="s">
        <v>1156</v>
      </c>
      <c r="B29" s="76" t="s">
        <v>988</v>
      </c>
      <c r="C29" s="75" t="s">
        <v>1157</v>
      </c>
      <c r="D29" s="4" t="s">
        <v>900</v>
      </c>
      <c r="E29" s="82" t="s">
        <v>1158</v>
      </c>
      <c r="F29" s="83">
        <v>44769</v>
      </c>
      <c r="G29" s="83">
        <v>44904</v>
      </c>
      <c r="H29" s="79">
        <v>17400000</v>
      </c>
      <c r="I29" s="75"/>
      <c r="J29" s="79">
        <v>0</v>
      </c>
      <c r="K29" s="5">
        <f t="shared" si="0"/>
        <v>17400000</v>
      </c>
      <c r="L29" s="79">
        <f>5900000+327100</f>
        <v>6227100</v>
      </c>
      <c r="M29" s="5">
        <f t="shared" si="1"/>
        <v>11172900</v>
      </c>
      <c r="N29" s="7">
        <f>Tabla1[[#This Row],[TOTAL DESEMBOLSADO]]/Tabla1[[#This Row],[VALOR TOTAL]]</f>
        <v>0.35787931034482756</v>
      </c>
      <c r="O29" s="75" t="s">
        <v>234</v>
      </c>
      <c r="P29" s="80"/>
      <c r="Q29" s="112" t="s">
        <v>1159</v>
      </c>
    </row>
    <row r="30" spans="1:17" s="81" customFormat="1" ht="75" hidden="1">
      <c r="A30" s="107" t="s">
        <v>1160</v>
      </c>
      <c r="B30" s="76" t="s">
        <v>1151</v>
      </c>
      <c r="C30" s="75" t="s">
        <v>1152</v>
      </c>
      <c r="D30" s="76" t="s">
        <v>1161</v>
      </c>
      <c r="E30" s="82" t="s">
        <v>1162</v>
      </c>
      <c r="F30" s="83">
        <v>44785</v>
      </c>
      <c r="G30" s="83">
        <v>44799</v>
      </c>
      <c r="H30" s="79">
        <v>34200000</v>
      </c>
      <c r="I30" s="75"/>
      <c r="J30" s="79">
        <v>0</v>
      </c>
      <c r="K30" s="5">
        <f t="shared" si="0"/>
        <v>34200000</v>
      </c>
      <c r="L30" s="5">
        <f t="shared" si="0"/>
        <v>34200000</v>
      </c>
      <c r="M30" s="5">
        <f t="shared" si="1"/>
        <v>0</v>
      </c>
      <c r="N30" s="7">
        <f>Tabla1[[#This Row],[TOTAL DESEMBOLSADO]]/Tabla1[[#This Row],[VALOR TOTAL]]</f>
        <v>1</v>
      </c>
      <c r="O30" s="75" t="s">
        <v>77</v>
      </c>
      <c r="P30" s="80"/>
      <c r="Q30" s="112" t="s">
        <v>1163</v>
      </c>
    </row>
    <row r="31" spans="1:17" s="81" customFormat="1" ht="60" hidden="1">
      <c r="A31" s="107" t="s">
        <v>1164</v>
      </c>
      <c r="B31" s="76" t="s">
        <v>1165</v>
      </c>
      <c r="C31" s="75" t="s">
        <v>1166</v>
      </c>
      <c r="D31" s="4" t="s">
        <v>900</v>
      </c>
      <c r="E31" s="82" t="s">
        <v>814</v>
      </c>
      <c r="F31" s="83">
        <v>44785</v>
      </c>
      <c r="G31" s="83">
        <v>44911</v>
      </c>
      <c r="H31" s="79">
        <v>29500000</v>
      </c>
      <c r="I31" s="75"/>
      <c r="J31" s="79">
        <v>0</v>
      </c>
      <c r="K31" s="5">
        <f t="shared" si="0"/>
        <v>29500000</v>
      </c>
      <c r="L31" s="79">
        <v>0</v>
      </c>
      <c r="M31" s="5">
        <f t="shared" si="1"/>
        <v>29500000</v>
      </c>
      <c r="N31" s="7">
        <f>Tabla1[[#This Row],[TOTAL DESEMBOLSADO]]/Tabla1[[#This Row],[VALOR TOTAL]]</f>
        <v>0</v>
      </c>
      <c r="O31" s="75" t="s">
        <v>234</v>
      </c>
      <c r="P31" s="80"/>
      <c r="Q31" s="112" t="s">
        <v>1167</v>
      </c>
    </row>
    <row r="32" spans="1:17" s="81" customFormat="1" ht="60" hidden="1">
      <c r="A32" s="107" t="s">
        <v>1168</v>
      </c>
      <c r="B32" s="76" t="s">
        <v>1169</v>
      </c>
      <c r="C32" s="75" t="s">
        <v>1170</v>
      </c>
      <c r="D32" s="4" t="s">
        <v>900</v>
      </c>
      <c r="E32" s="82" t="s">
        <v>814</v>
      </c>
      <c r="F32" s="83">
        <v>44785</v>
      </c>
      <c r="G32" s="83">
        <v>44911</v>
      </c>
      <c r="H32" s="79">
        <v>29500000</v>
      </c>
      <c r="I32" s="75"/>
      <c r="J32" s="79">
        <v>0</v>
      </c>
      <c r="K32" s="5">
        <f t="shared" si="0"/>
        <v>29500000</v>
      </c>
      <c r="L32" s="79">
        <v>0</v>
      </c>
      <c r="M32" s="5">
        <f t="shared" si="1"/>
        <v>29500000</v>
      </c>
      <c r="N32" s="7">
        <f>Tabla1[[#This Row],[TOTAL DESEMBOLSADO]]/Tabla1[[#This Row],[VALOR TOTAL]]</f>
        <v>0</v>
      </c>
      <c r="O32" s="75" t="s">
        <v>234</v>
      </c>
      <c r="P32" s="80"/>
      <c r="Q32" s="112" t="s">
        <v>1171</v>
      </c>
    </row>
    <row r="33" spans="1:17" s="81" customFormat="1" ht="60" hidden="1">
      <c r="A33" s="107" t="s">
        <v>1172</v>
      </c>
      <c r="B33" s="76" t="s">
        <v>1173</v>
      </c>
      <c r="C33" s="75" t="s">
        <v>1174</v>
      </c>
      <c r="D33" s="4" t="s">
        <v>900</v>
      </c>
      <c r="E33" s="82" t="s">
        <v>814</v>
      </c>
      <c r="F33" s="83">
        <v>44785</v>
      </c>
      <c r="G33" s="83">
        <v>44911</v>
      </c>
      <c r="H33" s="79">
        <v>29500000</v>
      </c>
      <c r="I33" s="75"/>
      <c r="J33" s="79">
        <v>0</v>
      </c>
      <c r="K33" s="5">
        <f t="shared" si="0"/>
        <v>29500000</v>
      </c>
      <c r="L33" s="79">
        <v>22964633</v>
      </c>
      <c r="M33" s="5">
        <f t="shared" si="1"/>
        <v>6535367</v>
      </c>
      <c r="N33" s="7">
        <f>Tabla1[[#This Row],[TOTAL DESEMBOLSADO]]/Tabla1[[#This Row],[VALOR TOTAL]]</f>
        <v>0.77846213559322031</v>
      </c>
      <c r="O33" s="75" t="s">
        <v>77</v>
      </c>
      <c r="P33" s="80"/>
      <c r="Q33" s="112" t="s">
        <v>1175</v>
      </c>
    </row>
    <row r="34" spans="1:17" s="81" customFormat="1" ht="60" hidden="1">
      <c r="A34" s="107" t="s">
        <v>1176</v>
      </c>
      <c r="B34" s="76" t="s">
        <v>1177</v>
      </c>
      <c r="C34" s="75" t="s">
        <v>1178</v>
      </c>
      <c r="D34" s="4" t="s">
        <v>900</v>
      </c>
      <c r="E34" s="82" t="s">
        <v>814</v>
      </c>
      <c r="F34" s="83">
        <v>44785</v>
      </c>
      <c r="G34" s="83">
        <v>44911</v>
      </c>
      <c r="H34" s="79">
        <v>29500000</v>
      </c>
      <c r="I34" s="75"/>
      <c r="J34" s="79">
        <v>0</v>
      </c>
      <c r="K34" s="5">
        <f t="shared" si="0"/>
        <v>29500000</v>
      </c>
      <c r="L34" s="79">
        <v>24351519</v>
      </c>
      <c r="M34" s="5">
        <f t="shared" si="1"/>
        <v>5148481</v>
      </c>
      <c r="N34" s="7">
        <f>Tabla1[[#This Row],[TOTAL DESEMBOLSADO]]/Tabla1[[#This Row],[VALOR TOTAL]]</f>
        <v>0.82547522033898302</v>
      </c>
      <c r="O34" s="75" t="s">
        <v>77</v>
      </c>
      <c r="P34" s="80"/>
      <c r="Q34" s="112" t="s">
        <v>1179</v>
      </c>
    </row>
    <row r="35" spans="1:17" s="81" customFormat="1" ht="60" hidden="1">
      <c r="A35" s="107" t="s">
        <v>1180</v>
      </c>
      <c r="B35" s="76" t="s">
        <v>1181</v>
      </c>
      <c r="C35" s="75" t="s">
        <v>1182</v>
      </c>
      <c r="D35" s="4" t="s">
        <v>900</v>
      </c>
      <c r="E35" s="82" t="s">
        <v>814</v>
      </c>
      <c r="F35" s="83">
        <v>44785</v>
      </c>
      <c r="G35" s="83">
        <v>44911</v>
      </c>
      <c r="H35" s="79">
        <v>29500000</v>
      </c>
      <c r="I35" s="75"/>
      <c r="J35" s="79">
        <v>0</v>
      </c>
      <c r="K35" s="5">
        <f t="shared" si="0"/>
        <v>29500000</v>
      </c>
      <c r="L35" s="79">
        <v>23424633</v>
      </c>
      <c r="M35" s="5">
        <f t="shared" si="1"/>
        <v>6075367</v>
      </c>
      <c r="N35" s="7">
        <f>Tabla1[[#This Row],[TOTAL DESEMBOLSADO]]/Tabla1[[#This Row],[VALOR TOTAL]]</f>
        <v>0.79405535593220344</v>
      </c>
      <c r="O35" s="75" t="s">
        <v>77</v>
      </c>
      <c r="P35" s="80"/>
      <c r="Q35" s="112" t="s">
        <v>1183</v>
      </c>
    </row>
    <row r="36" spans="1:17" s="81" customFormat="1" ht="60" hidden="1">
      <c r="A36" s="107" t="s">
        <v>1184</v>
      </c>
      <c r="B36" s="76" t="s">
        <v>1185</v>
      </c>
      <c r="C36" s="75" t="s">
        <v>1186</v>
      </c>
      <c r="D36" s="4" t="s">
        <v>900</v>
      </c>
      <c r="E36" s="82" t="s">
        <v>814</v>
      </c>
      <c r="F36" s="83">
        <v>44785</v>
      </c>
      <c r="G36" s="83">
        <v>44911</v>
      </c>
      <c r="H36" s="79">
        <v>29500000</v>
      </c>
      <c r="I36" s="75"/>
      <c r="J36" s="79">
        <v>0</v>
      </c>
      <c r="K36" s="5">
        <f t="shared" si="0"/>
        <v>29500000</v>
      </c>
      <c r="L36" s="79">
        <f>7333324+506000</f>
        <v>7839324</v>
      </c>
      <c r="M36" s="5">
        <f t="shared" si="1"/>
        <v>21660676</v>
      </c>
      <c r="N36" s="7">
        <f>Tabla1[[#This Row],[TOTAL DESEMBOLSADO]]/Tabla1[[#This Row],[VALOR TOTAL]]</f>
        <v>0.2657397966101695</v>
      </c>
      <c r="O36" s="75" t="s">
        <v>234</v>
      </c>
      <c r="P36" s="80"/>
      <c r="Q36" s="112" t="s">
        <v>1187</v>
      </c>
    </row>
    <row r="37" spans="1:17" s="81" customFormat="1" ht="60" hidden="1">
      <c r="A37" s="107" t="s">
        <v>1188</v>
      </c>
      <c r="B37" s="76" t="s">
        <v>1189</v>
      </c>
      <c r="C37" s="75" t="s">
        <v>1190</v>
      </c>
      <c r="D37" s="76" t="s">
        <v>1191</v>
      </c>
      <c r="E37" s="82" t="s">
        <v>1192</v>
      </c>
      <c r="F37" s="83">
        <v>44785</v>
      </c>
      <c r="G37" s="83">
        <v>44877</v>
      </c>
      <c r="H37" s="79">
        <v>49167346</v>
      </c>
      <c r="I37" s="75"/>
      <c r="J37" s="79">
        <v>0</v>
      </c>
      <c r="K37" s="5">
        <f t="shared" si="0"/>
        <v>49167346</v>
      </c>
      <c r="L37" s="79">
        <v>49167345</v>
      </c>
      <c r="M37" s="5">
        <f t="shared" si="1"/>
        <v>1</v>
      </c>
      <c r="N37" s="7">
        <f>Tabla1[[#This Row],[TOTAL DESEMBOLSADO]]/Tabla1[[#This Row],[VALOR TOTAL]]</f>
        <v>0.99999997966129794</v>
      </c>
      <c r="O37" s="75" t="s">
        <v>234</v>
      </c>
      <c r="P37" s="80"/>
      <c r="Q37" s="112" t="s">
        <v>1193</v>
      </c>
    </row>
    <row r="38" spans="1:17" s="81" customFormat="1" ht="60" hidden="1">
      <c r="A38" s="107" t="s">
        <v>1194</v>
      </c>
      <c r="B38" s="76" t="s">
        <v>1195</v>
      </c>
      <c r="C38" s="75" t="s">
        <v>1196</v>
      </c>
      <c r="D38" s="4" t="s">
        <v>900</v>
      </c>
      <c r="E38" s="82" t="s">
        <v>1197</v>
      </c>
      <c r="F38" s="83">
        <v>44802</v>
      </c>
      <c r="G38" s="83">
        <v>44904</v>
      </c>
      <c r="H38" s="79">
        <v>11900000</v>
      </c>
      <c r="I38" s="75"/>
      <c r="J38" s="79">
        <v>0</v>
      </c>
      <c r="K38" s="5">
        <f t="shared" si="0"/>
        <v>11900000</v>
      </c>
      <c r="L38" s="79">
        <v>10100000</v>
      </c>
      <c r="M38" s="5">
        <f t="shared" si="1"/>
        <v>1800000</v>
      </c>
      <c r="N38" s="7">
        <f>Tabla1[[#This Row],[TOTAL DESEMBOLSADO]]/Tabla1[[#This Row],[VALOR TOTAL]]</f>
        <v>0.84873949579831931</v>
      </c>
      <c r="O38" s="75" t="s">
        <v>77</v>
      </c>
      <c r="P38" s="80"/>
      <c r="Q38" s="112" t="s">
        <v>1198</v>
      </c>
    </row>
    <row r="39" spans="1:17" s="81" customFormat="1" ht="90" hidden="1">
      <c r="A39" s="107" t="s">
        <v>1199</v>
      </c>
      <c r="B39" s="76" t="s">
        <v>1200</v>
      </c>
      <c r="C39" s="75" t="s">
        <v>1201</v>
      </c>
      <c r="D39" s="4" t="s">
        <v>900</v>
      </c>
      <c r="E39" s="82" t="s">
        <v>1202</v>
      </c>
      <c r="F39" s="83">
        <v>44803</v>
      </c>
      <c r="G39" s="83">
        <v>44904</v>
      </c>
      <c r="H39" s="79">
        <v>19833333</v>
      </c>
      <c r="I39" s="75"/>
      <c r="J39" s="79">
        <v>0</v>
      </c>
      <c r="K39" s="5">
        <f t="shared" si="0"/>
        <v>19833333</v>
      </c>
      <c r="L39" s="79">
        <f>4333333+59700</f>
        <v>4393033</v>
      </c>
      <c r="M39" s="5">
        <f t="shared" si="1"/>
        <v>15440300</v>
      </c>
      <c r="N39" s="7">
        <f>Tabla1[[#This Row],[TOTAL DESEMBOLSADO]]/Tabla1[[#This Row],[VALOR TOTAL]]</f>
        <v>0.22149746590752042</v>
      </c>
      <c r="O39" s="75" t="s">
        <v>234</v>
      </c>
      <c r="P39" s="80"/>
      <c r="Q39" s="112" t="s">
        <v>1203</v>
      </c>
    </row>
    <row r="40" spans="1:17" s="81" customFormat="1" ht="60" hidden="1">
      <c r="A40" s="107" t="s">
        <v>1204</v>
      </c>
      <c r="B40" s="76" t="s">
        <v>1205</v>
      </c>
      <c r="C40" s="75" t="s">
        <v>1206</v>
      </c>
      <c r="D40" s="4" t="s">
        <v>900</v>
      </c>
      <c r="E40" s="82" t="s">
        <v>1207</v>
      </c>
      <c r="F40" s="83">
        <v>44804</v>
      </c>
      <c r="G40" s="83">
        <v>44911</v>
      </c>
      <c r="H40" s="79">
        <v>25833333</v>
      </c>
      <c r="I40" s="75"/>
      <c r="J40" s="79">
        <v>0</v>
      </c>
      <c r="K40" s="5">
        <f t="shared" si="0"/>
        <v>25833333</v>
      </c>
      <c r="L40" s="79">
        <f>4166667+447500</f>
        <v>4614167</v>
      </c>
      <c r="M40" s="5">
        <f t="shared" si="1"/>
        <v>21219166</v>
      </c>
      <c r="N40" s="7">
        <f>Tabla1[[#This Row],[TOTAL DESEMBOLSADO]]/Tabla1[[#This Row],[VALOR TOTAL]]</f>
        <v>0.17861291843371507</v>
      </c>
      <c r="O40" s="75" t="s">
        <v>234</v>
      </c>
      <c r="P40" s="80"/>
      <c r="Q40" s="112" t="s">
        <v>1208</v>
      </c>
    </row>
    <row r="41" spans="1:17" s="81" customFormat="1" ht="60">
      <c r="A41" s="107" t="s">
        <v>1209</v>
      </c>
      <c r="B41" s="76" t="s">
        <v>241</v>
      </c>
      <c r="C41" s="75" t="s">
        <v>1210</v>
      </c>
      <c r="D41" s="4" t="s">
        <v>900</v>
      </c>
      <c r="E41" s="82" t="s">
        <v>1211</v>
      </c>
      <c r="F41" s="83">
        <v>44809</v>
      </c>
      <c r="G41" s="83">
        <v>44926</v>
      </c>
      <c r="H41" s="79">
        <v>16622685</v>
      </c>
      <c r="I41" s="75"/>
      <c r="J41" s="79">
        <v>0</v>
      </c>
      <c r="K41" s="5">
        <f t="shared" si="0"/>
        <v>16622685</v>
      </c>
      <c r="L41" s="79">
        <v>0</v>
      </c>
      <c r="M41" s="5">
        <f t="shared" si="1"/>
        <v>16622685</v>
      </c>
      <c r="N41" s="7">
        <f>Tabla1[[#This Row],[TOTAL DESEMBOLSADO]]/Tabla1[[#This Row],[VALOR TOTAL]]</f>
        <v>0</v>
      </c>
      <c r="O41" s="75" t="s">
        <v>234</v>
      </c>
      <c r="P41" s="80"/>
      <c r="Q41" s="112" t="s">
        <v>1212</v>
      </c>
    </row>
    <row r="42" spans="1:17" s="81" customFormat="1" ht="60" hidden="1">
      <c r="A42" s="107" t="s">
        <v>1213</v>
      </c>
      <c r="B42" s="76" t="s">
        <v>756</v>
      </c>
      <c r="C42" s="75" t="s">
        <v>1214</v>
      </c>
      <c r="D42" s="4" t="s">
        <v>900</v>
      </c>
      <c r="E42" s="82" t="s">
        <v>1215</v>
      </c>
      <c r="F42" s="83">
        <v>44812</v>
      </c>
      <c r="G42" s="83">
        <v>44926</v>
      </c>
      <c r="H42" s="79">
        <v>3498150</v>
      </c>
      <c r="I42" s="75"/>
      <c r="J42" s="79">
        <v>0</v>
      </c>
      <c r="K42" s="5">
        <f t="shared" si="0"/>
        <v>3498150</v>
      </c>
      <c r="L42" s="79">
        <v>0</v>
      </c>
      <c r="M42" s="5">
        <f t="shared" si="1"/>
        <v>3498150</v>
      </c>
      <c r="N42" s="7">
        <f>Tabla1[[#This Row],[TOTAL DESEMBOLSADO]]/Tabla1[[#This Row],[VALOR TOTAL]]</f>
        <v>0</v>
      </c>
      <c r="O42" s="75" t="s">
        <v>234</v>
      </c>
      <c r="P42" s="80"/>
      <c r="Q42" s="112" t="s">
        <v>1216</v>
      </c>
    </row>
    <row r="43" spans="1:17" s="81" customFormat="1" ht="89.25">
      <c r="A43" s="107" t="s">
        <v>1217</v>
      </c>
      <c r="B43" s="76" t="s">
        <v>1011</v>
      </c>
      <c r="C43" s="85" t="s">
        <v>1218</v>
      </c>
      <c r="D43" s="85" t="s">
        <v>1219</v>
      </c>
      <c r="E43" s="86" t="s">
        <v>1220</v>
      </c>
      <c r="F43" s="87">
        <v>44767</v>
      </c>
      <c r="G43" s="87">
        <v>44904</v>
      </c>
      <c r="H43" s="92">
        <v>42000000</v>
      </c>
      <c r="I43" s="75"/>
      <c r="J43" s="79">
        <v>0</v>
      </c>
      <c r="K43" s="5">
        <f t="shared" si="0"/>
        <v>42000000</v>
      </c>
      <c r="L43" s="79">
        <v>0</v>
      </c>
      <c r="M43" s="5">
        <f t="shared" si="1"/>
        <v>42000000</v>
      </c>
      <c r="N43" s="7">
        <f>Tabla1[[#This Row],[TOTAL DESEMBOLSADO]]/Tabla1[[#This Row],[VALOR TOTAL]]</f>
        <v>0</v>
      </c>
      <c r="O43" s="75" t="s">
        <v>234</v>
      </c>
      <c r="P43" s="80"/>
      <c r="Q43" s="112" t="s">
        <v>185</v>
      </c>
    </row>
    <row r="44" spans="1:17" s="81" customFormat="1" ht="63.75">
      <c r="A44" s="107" t="s">
        <v>1221</v>
      </c>
      <c r="B44" s="76" t="s">
        <v>977</v>
      </c>
      <c r="C44" s="85">
        <v>15438554</v>
      </c>
      <c r="D44" s="85" t="s">
        <v>1219</v>
      </c>
      <c r="E44" s="86" t="s">
        <v>1222</v>
      </c>
      <c r="F44" s="87">
        <v>44768</v>
      </c>
      <c r="G44" s="87">
        <v>45260</v>
      </c>
      <c r="H44" s="92">
        <v>1786705996</v>
      </c>
      <c r="I44" s="75"/>
      <c r="J44" s="79">
        <v>0</v>
      </c>
      <c r="K44" s="5">
        <f t="shared" si="0"/>
        <v>1786705996</v>
      </c>
      <c r="L44" s="79">
        <v>0</v>
      </c>
      <c r="M44" s="5">
        <f t="shared" si="1"/>
        <v>1786705996</v>
      </c>
      <c r="N44" s="7">
        <f>Tabla1[[#This Row],[TOTAL DESEMBOLSADO]]/Tabla1[[#This Row],[VALOR TOTAL]]</f>
        <v>0</v>
      </c>
      <c r="O44" s="75" t="s">
        <v>234</v>
      </c>
      <c r="P44" s="80"/>
      <c r="Q44" s="112" t="s">
        <v>185</v>
      </c>
    </row>
    <row r="45" spans="1:17" s="81" customFormat="1" ht="51">
      <c r="A45" s="107" t="s">
        <v>1223</v>
      </c>
      <c r="B45" s="76" t="s">
        <v>1224</v>
      </c>
      <c r="C45" s="85">
        <v>98512212</v>
      </c>
      <c r="D45" s="85" t="s">
        <v>1225</v>
      </c>
      <c r="E45" s="86" t="s">
        <v>1226</v>
      </c>
      <c r="F45" s="87">
        <v>44775</v>
      </c>
      <c r="G45" s="87">
        <v>44904</v>
      </c>
      <c r="H45" s="92">
        <v>82195635</v>
      </c>
      <c r="I45" s="75"/>
      <c r="J45" s="79">
        <v>0</v>
      </c>
      <c r="K45" s="5">
        <f t="shared" si="0"/>
        <v>82195635</v>
      </c>
      <c r="L45" s="79">
        <v>0</v>
      </c>
      <c r="M45" s="5">
        <f t="shared" si="1"/>
        <v>82195635</v>
      </c>
      <c r="N45" s="7">
        <f>Tabla1[[#This Row],[TOTAL DESEMBOLSADO]]/Tabla1[[#This Row],[VALOR TOTAL]]</f>
        <v>0</v>
      </c>
      <c r="O45" s="75" t="s">
        <v>234</v>
      </c>
      <c r="P45" s="80"/>
      <c r="Q45" s="112" t="s">
        <v>185</v>
      </c>
    </row>
    <row r="46" spans="1:17" s="81" customFormat="1" ht="60" hidden="1">
      <c r="A46" s="107" t="s">
        <v>1227</v>
      </c>
      <c r="B46" s="76" t="s">
        <v>1228</v>
      </c>
      <c r="C46" s="75" t="s">
        <v>1229</v>
      </c>
      <c r="D46" s="4" t="s">
        <v>900</v>
      </c>
      <c r="E46" s="82" t="s">
        <v>814</v>
      </c>
      <c r="F46" s="83">
        <v>44813</v>
      </c>
      <c r="G46" s="83">
        <v>44911</v>
      </c>
      <c r="H46" s="79">
        <v>23333333</v>
      </c>
      <c r="I46" s="75"/>
      <c r="J46" s="79">
        <v>0</v>
      </c>
      <c r="K46" s="5">
        <f t="shared" si="0"/>
        <v>23333333</v>
      </c>
      <c r="L46" s="79">
        <v>0</v>
      </c>
      <c r="M46" s="5">
        <f t="shared" si="1"/>
        <v>23333333</v>
      </c>
      <c r="N46" s="7">
        <f>Tabla1[[#This Row],[TOTAL DESEMBOLSADO]]/Tabla1[[#This Row],[VALOR TOTAL]]</f>
        <v>0</v>
      </c>
      <c r="O46" s="75" t="s">
        <v>234</v>
      </c>
      <c r="P46" s="80"/>
      <c r="Q46" s="112" t="s">
        <v>1230</v>
      </c>
    </row>
    <row r="47" spans="1:17" ht="75" hidden="1">
      <c r="A47" s="106" t="s">
        <v>1231</v>
      </c>
      <c r="B47" s="3" t="s">
        <v>1232</v>
      </c>
      <c r="C47" s="3">
        <v>71374791</v>
      </c>
      <c r="D47" s="4" t="s">
        <v>900</v>
      </c>
      <c r="E47" s="82" t="s">
        <v>1233</v>
      </c>
      <c r="F47" s="3" t="s">
        <v>1234</v>
      </c>
      <c r="G47" s="3" t="s">
        <v>1235</v>
      </c>
      <c r="H47" s="5">
        <v>18166667</v>
      </c>
      <c r="I47" s="3"/>
      <c r="J47" s="79">
        <v>0</v>
      </c>
      <c r="K47" s="5">
        <f t="shared" si="0"/>
        <v>18166667</v>
      </c>
      <c r="L47" s="5">
        <v>17833333</v>
      </c>
      <c r="M47" s="5">
        <f t="shared" si="1"/>
        <v>333334</v>
      </c>
      <c r="N47" s="7">
        <f>Tabla1[[#This Row],[TOTAL DESEMBOLSADO]]/Tabla1[[#This Row],[VALOR TOTAL]]</f>
        <v>0.98165133978621399</v>
      </c>
      <c r="O47" s="75" t="s">
        <v>77</v>
      </c>
      <c r="P47" s="3"/>
      <c r="Q47" s="114"/>
    </row>
    <row r="48" spans="1:17" ht="63.75" hidden="1">
      <c r="A48" s="108" t="s">
        <v>1236</v>
      </c>
      <c r="B48" s="86" t="s">
        <v>1237</v>
      </c>
      <c r="C48" s="85">
        <v>1152702868</v>
      </c>
      <c r="D48" s="4" t="s">
        <v>900</v>
      </c>
      <c r="E48" s="86" t="s">
        <v>1238</v>
      </c>
      <c r="F48" s="87">
        <v>44819</v>
      </c>
      <c r="G48" s="87">
        <v>44918</v>
      </c>
      <c r="H48" s="93">
        <v>11100000</v>
      </c>
      <c r="I48" s="3"/>
      <c r="J48" s="84">
        <v>0</v>
      </c>
      <c r="K48" s="94">
        <f t="shared" si="0"/>
        <v>11100000</v>
      </c>
      <c r="L48" s="84">
        <v>10581200</v>
      </c>
      <c r="M48" s="5">
        <f t="shared" si="1"/>
        <v>518800</v>
      </c>
      <c r="N48" s="7">
        <f>Tabla1[[#This Row],[TOTAL DESEMBOLSADO]]/Tabla1[[#This Row],[VALOR TOTAL]]</f>
        <v>0.95326126126126121</v>
      </c>
      <c r="O48" s="75" t="s">
        <v>77</v>
      </c>
      <c r="P48" s="3"/>
      <c r="Q48" s="114"/>
    </row>
    <row r="49" spans="1:17" ht="63.75" hidden="1">
      <c r="A49" s="108" t="s">
        <v>1239</v>
      </c>
      <c r="B49" s="86" t="s">
        <v>1240</v>
      </c>
      <c r="C49" s="85">
        <v>43154932</v>
      </c>
      <c r="D49" s="4" t="s">
        <v>900</v>
      </c>
      <c r="E49" s="86" t="s">
        <v>1241</v>
      </c>
      <c r="F49" s="6">
        <v>44831</v>
      </c>
      <c r="G49" s="6">
        <v>44855</v>
      </c>
      <c r="H49" s="92">
        <v>1770000</v>
      </c>
      <c r="I49" s="3"/>
      <c r="J49" s="79">
        <v>0</v>
      </c>
      <c r="K49" s="5">
        <f t="shared" si="0"/>
        <v>1770000</v>
      </c>
      <c r="L49" s="79">
        <v>1770000</v>
      </c>
      <c r="M49" s="5">
        <f t="shared" si="1"/>
        <v>0</v>
      </c>
      <c r="N49" s="7">
        <f>Tabla1[[#This Row],[TOTAL DESEMBOLSADO]]/Tabla1[[#This Row],[VALOR TOTAL]]</f>
        <v>1</v>
      </c>
      <c r="O49" s="75" t="s">
        <v>77</v>
      </c>
      <c r="P49" s="3"/>
      <c r="Q49" s="114"/>
    </row>
    <row r="50" spans="1:17" ht="51" hidden="1">
      <c r="A50" s="108" t="s">
        <v>1242</v>
      </c>
      <c r="B50" s="86" t="s">
        <v>1243</v>
      </c>
      <c r="C50" s="85">
        <v>1037573394</v>
      </c>
      <c r="D50" s="4" t="s">
        <v>900</v>
      </c>
      <c r="E50" s="86" t="s">
        <v>1244</v>
      </c>
      <c r="F50" s="6">
        <v>44834</v>
      </c>
      <c r="G50" s="6">
        <v>44911</v>
      </c>
      <c r="H50" s="92">
        <v>18166667</v>
      </c>
      <c r="I50" s="3"/>
      <c r="J50" s="79">
        <v>0</v>
      </c>
      <c r="K50" s="5">
        <f t="shared" si="0"/>
        <v>18166667</v>
      </c>
      <c r="L50" s="79">
        <v>14622833</v>
      </c>
      <c r="M50" s="5">
        <f t="shared" si="1"/>
        <v>3543834</v>
      </c>
      <c r="N50" s="7">
        <f>Tabla1[[#This Row],[TOTAL DESEMBOLSADO]]/Tabla1[[#This Row],[VALOR TOTAL]]</f>
        <v>0.80492657238666843</v>
      </c>
      <c r="O50" s="75" t="s">
        <v>77</v>
      </c>
      <c r="P50" s="3"/>
      <c r="Q50" s="114"/>
    </row>
    <row r="51" spans="1:17" s="228" customFormat="1" ht="114.75" hidden="1">
      <c r="A51" s="230" t="s">
        <v>1245</v>
      </c>
      <c r="B51" s="231" t="s">
        <v>824</v>
      </c>
      <c r="C51" s="232" t="s">
        <v>825</v>
      </c>
      <c r="D51" s="232" t="s">
        <v>950</v>
      </c>
      <c r="E51" s="231" t="s">
        <v>1246</v>
      </c>
      <c r="F51" s="233">
        <v>44860</v>
      </c>
      <c r="G51" s="233">
        <v>44918</v>
      </c>
      <c r="H51" s="234">
        <v>80000000</v>
      </c>
      <c r="I51" s="235"/>
      <c r="J51" s="225">
        <v>0</v>
      </c>
      <c r="K51" s="225">
        <f t="shared" si="0"/>
        <v>80000000</v>
      </c>
      <c r="L51" s="225">
        <v>80000000</v>
      </c>
      <c r="M51" s="225">
        <f t="shared" si="1"/>
        <v>0</v>
      </c>
      <c r="N51" s="226">
        <f>Tabla1[[#This Row],[TOTAL DESEMBOLSADO]]/Tabla1[[#This Row],[VALOR TOTAL]]</f>
        <v>1</v>
      </c>
      <c r="O51" s="235" t="s">
        <v>234</v>
      </c>
      <c r="P51" s="235"/>
      <c r="Q51" s="236"/>
    </row>
    <row r="52" spans="1:17" s="228" customFormat="1" ht="63.75" hidden="1">
      <c r="A52" s="230" t="s">
        <v>1247</v>
      </c>
      <c r="B52" s="231" t="s">
        <v>1045</v>
      </c>
      <c r="C52" s="232">
        <v>98512705</v>
      </c>
      <c r="D52" s="216" t="s">
        <v>900</v>
      </c>
      <c r="E52" s="231" t="s">
        <v>1248</v>
      </c>
      <c r="F52" s="233">
        <v>44875</v>
      </c>
      <c r="G52" s="233">
        <v>44925</v>
      </c>
      <c r="H52" s="234">
        <v>8500000</v>
      </c>
      <c r="I52" s="235"/>
      <c r="J52" s="225">
        <v>0</v>
      </c>
      <c r="K52" s="225">
        <f t="shared" si="0"/>
        <v>8500000</v>
      </c>
      <c r="L52" s="225">
        <v>8500000</v>
      </c>
      <c r="M52" s="225">
        <f t="shared" si="1"/>
        <v>0</v>
      </c>
      <c r="N52" s="226">
        <f>Tabla1[[#This Row],[TOTAL DESEMBOLSADO]]/Tabla1[[#This Row],[VALOR TOTAL]]</f>
        <v>1</v>
      </c>
      <c r="O52" s="235" t="s">
        <v>234</v>
      </c>
      <c r="P52" s="235"/>
      <c r="Q52" s="237" t="s">
        <v>1249</v>
      </c>
    </row>
    <row r="53" spans="1:17" s="228" customFormat="1" ht="38.25" hidden="1">
      <c r="A53" s="230" t="s">
        <v>1250</v>
      </c>
      <c r="B53" s="231" t="s">
        <v>1251</v>
      </c>
      <c r="C53" s="232" t="s">
        <v>1252</v>
      </c>
      <c r="D53" s="232" t="s">
        <v>1253</v>
      </c>
      <c r="E53" s="231" t="s">
        <v>1254</v>
      </c>
      <c r="F53" s="233">
        <v>44916</v>
      </c>
      <c r="G53" s="233">
        <v>44924</v>
      </c>
      <c r="H53" s="234">
        <v>78239984</v>
      </c>
      <c r="I53" s="235"/>
      <c r="J53" s="225">
        <v>0</v>
      </c>
      <c r="K53" s="225">
        <f t="shared" si="0"/>
        <v>78239984</v>
      </c>
      <c r="L53" s="225">
        <v>78239984</v>
      </c>
      <c r="M53" s="225">
        <f t="shared" si="1"/>
        <v>0</v>
      </c>
      <c r="N53" s="226">
        <f>Tabla1[[#This Row],[TOTAL DESEMBOLSADO]]/Tabla1[[#This Row],[VALOR TOTAL]]</f>
        <v>1</v>
      </c>
      <c r="O53" s="235" t="s">
        <v>234</v>
      </c>
      <c r="P53" s="235"/>
      <c r="Q53" s="236"/>
    </row>
    <row r="54" spans="1:17" ht="120" hidden="1">
      <c r="A54" s="109" t="s">
        <v>1255</v>
      </c>
      <c r="B54" s="86" t="s">
        <v>1256</v>
      </c>
      <c r="C54" s="90" t="s">
        <v>662</v>
      </c>
      <c r="D54" s="85" t="s">
        <v>1225</v>
      </c>
      <c r="E54" s="86" t="s">
        <v>1257</v>
      </c>
      <c r="F54" s="91">
        <v>44771</v>
      </c>
      <c r="G54" s="91">
        <v>44911</v>
      </c>
      <c r="H54" s="92">
        <v>849928744</v>
      </c>
      <c r="I54" s="3"/>
      <c r="J54" s="79">
        <v>0</v>
      </c>
      <c r="K54" s="5">
        <f t="shared" si="0"/>
        <v>849928744</v>
      </c>
      <c r="L54" s="79">
        <v>692405761</v>
      </c>
      <c r="M54" s="5">
        <f t="shared" si="1"/>
        <v>157522983</v>
      </c>
      <c r="N54" s="7">
        <f>Tabla1[[#This Row],[TOTAL DESEMBOLSADO]]/Tabla1[[#This Row],[VALOR TOTAL]]</f>
        <v>0.81466330664538622</v>
      </c>
      <c r="O54" s="75" t="s">
        <v>234</v>
      </c>
      <c r="P54" s="12" t="s">
        <v>1258</v>
      </c>
      <c r="Q54" s="114"/>
    </row>
    <row r="55" spans="1:17" ht="38.25" hidden="1">
      <c r="A55" s="109" t="s">
        <v>1259</v>
      </c>
      <c r="B55" s="86" t="s">
        <v>1260</v>
      </c>
      <c r="C55" s="90" t="s">
        <v>825</v>
      </c>
      <c r="D55" s="85" t="s">
        <v>1225</v>
      </c>
      <c r="E55" s="86" t="s">
        <v>1257</v>
      </c>
      <c r="F55" s="91">
        <v>44785</v>
      </c>
      <c r="G55" s="91">
        <v>44911</v>
      </c>
      <c r="H55" s="92">
        <v>3655771837</v>
      </c>
      <c r="I55" s="3"/>
      <c r="J55" s="79">
        <v>0</v>
      </c>
      <c r="K55" s="5">
        <f t="shared" si="0"/>
        <v>3655771837</v>
      </c>
      <c r="L55" s="79">
        <v>2824284971</v>
      </c>
      <c r="M55" s="5"/>
      <c r="N55" s="7">
        <f>Tabla1[[#This Row],[TOTAL DESEMBOLSADO]]/Tabla1[[#This Row],[VALOR TOTAL]]</f>
        <v>0.77255504362046434</v>
      </c>
      <c r="O55" s="75" t="s">
        <v>77</v>
      </c>
      <c r="P55" s="3"/>
      <c r="Q55" s="114"/>
    </row>
    <row r="56" spans="1:17" hidden="1">
      <c r="A56" s="106"/>
      <c r="B56" s="3"/>
      <c r="C56" s="3"/>
      <c r="D56" s="3"/>
      <c r="E56" s="3"/>
      <c r="F56" s="3"/>
      <c r="G56" s="3"/>
      <c r="H56" s="5"/>
      <c r="I56" s="3"/>
      <c r="J56" s="79"/>
      <c r="K56" s="5"/>
      <c r="L56" s="79"/>
      <c r="M56" s="5"/>
      <c r="N56" s="3"/>
      <c r="O56" s="3"/>
      <c r="P56" s="3"/>
      <c r="Q56" s="114"/>
    </row>
    <row r="57" spans="1:17" hidden="1">
      <c r="A57" s="106"/>
      <c r="B57" s="3"/>
      <c r="C57" s="3"/>
      <c r="D57" s="3"/>
      <c r="E57" s="3"/>
      <c r="F57" s="3"/>
      <c r="G57" s="3"/>
      <c r="H57" s="5"/>
      <c r="I57" s="3"/>
      <c r="J57" s="79"/>
      <c r="K57" s="5"/>
      <c r="L57" s="79"/>
      <c r="M57" s="5"/>
      <c r="N57" s="3"/>
      <c r="O57" s="3"/>
      <c r="P57" s="3"/>
      <c r="Q57" s="114"/>
    </row>
    <row r="58" spans="1:17" hidden="1">
      <c r="A58" s="106"/>
      <c r="B58" s="3"/>
      <c r="C58" s="3"/>
      <c r="D58" s="3"/>
      <c r="E58" s="3"/>
      <c r="F58" s="3"/>
      <c r="G58" s="3"/>
      <c r="H58" s="5"/>
      <c r="I58" s="3"/>
      <c r="J58" s="79"/>
      <c r="K58" s="5"/>
      <c r="L58" s="79"/>
      <c r="M58" s="5"/>
      <c r="N58" s="3"/>
      <c r="O58" s="3"/>
      <c r="P58" s="3"/>
      <c r="Q58" s="114"/>
    </row>
    <row r="59" spans="1:17" hidden="1">
      <c r="A59" s="120"/>
      <c r="B59" s="95"/>
      <c r="C59" s="95"/>
      <c r="D59" s="95"/>
      <c r="E59" s="95"/>
      <c r="F59" s="95"/>
      <c r="G59" s="95"/>
      <c r="H59" s="97"/>
      <c r="I59" s="95"/>
      <c r="J59" s="121"/>
      <c r="K59" s="97"/>
      <c r="L59" s="121"/>
      <c r="M59" s="97"/>
      <c r="N59" s="95"/>
      <c r="O59" s="95"/>
      <c r="P59" s="95"/>
      <c r="Q59" s="122"/>
    </row>
    <row r="60" spans="1:17">
      <c r="A60" s="3"/>
      <c r="B60" s="3"/>
      <c r="C60" s="3"/>
      <c r="D60" s="3"/>
      <c r="E60" s="3"/>
      <c r="F60" s="3"/>
      <c r="G60" s="3"/>
      <c r="H60" s="5"/>
      <c r="I60" s="3"/>
      <c r="J60" s="3"/>
      <c r="K60" s="3"/>
      <c r="L60" s="5"/>
      <c r="M60" s="3"/>
      <c r="N60" s="3"/>
      <c r="O60" s="3"/>
      <c r="P60" s="3"/>
      <c r="Q60" s="3"/>
    </row>
    <row r="61" spans="1:17">
      <c r="A61" s="3"/>
      <c r="B61" s="3"/>
      <c r="C61" s="3"/>
      <c r="D61" s="3"/>
      <c r="E61" s="3"/>
      <c r="F61" s="3"/>
      <c r="G61" s="3"/>
      <c r="H61" s="5"/>
      <c r="I61" s="3"/>
      <c r="J61" s="3"/>
      <c r="K61" s="3"/>
      <c r="L61" s="5"/>
      <c r="M61" s="3"/>
      <c r="N61" s="3"/>
      <c r="O61" s="3"/>
      <c r="P61" s="3"/>
      <c r="Q61" s="3"/>
    </row>
    <row r="62" spans="1:17">
      <c r="A62" s="3"/>
      <c r="B62" s="3"/>
      <c r="C62" s="3"/>
      <c r="D62" s="3"/>
      <c r="E62" s="3"/>
      <c r="F62" s="3"/>
      <c r="G62" s="3"/>
      <c r="H62" s="5"/>
      <c r="I62" s="3"/>
      <c r="J62" s="3"/>
      <c r="K62" s="3"/>
      <c r="L62" s="5"/>
      <c r="M62" s="3"/>
      <c r="N62" s="3"/>
      <c r="O62" s="3"/>
      <c r="P62" s="3"/>
      <c r="Q62" s="3"/>
    </row>
    <row r="63" spans="1:17">
      <c r="A63" s="3"/>
      <c r="B63" s="3"/>
      <c r="C63" s="3"/>
      <c r="D63" s="3"/>
      <c r="E63" s="3"/>
      <c r="F63" s="3"/>
      <c r="G63" s="3"/>
      <c r="H63" s="5"/>
      <c r="I63" s="3"/>
      <c r="J63" s="3"/>
      <c r="K63" s="3"/>
      <c r="L63" s="5"/>
      <c r="M63" s="3"/>
      <c r="N63" s="3"/>
      <c r="O63" s="3"/>
      <c r="P63" s="3"/>
      <c r="Q63" s="3"/>
    </row>
    <row r="64" spans="1:17">
      <c r="A64" s="3"/>
      <c r="B64" s="3"/>
      <c r="C64" s="3"/>
      <c r="D64" s="3"/>
      <c r="E64" s="3"/>
      <c r="F64" s="3"/>
      <c r="G64" s="3"/>
      <c r="H64" s="5"/>
      <c r="I64" s="3"/>
      <c r="J64" s="3"/>
      <c r="K64" s="3"/>
      <c r="L64" s="5"/>
      <c r="M64" s="3"/>
      <c r="N64" s="3"/>
      <c r="O64" s="3"/>
      <c r="P64" s="3"/>
      <c r="Q64" s="3"/>
    </row>
    <row r="65" spans="1:17">
      <c r="A65" s="3"/>
      <c r="B65" s="3"/>
      <c r="C65" s="3"/>
      <c r="D65" s="3"/>
      <c r="E65" s="3"/>
      <c r="F65" s="3"/>
      <c r="G65" s="3"/>
      <c r="H65" s="5"/>
      <c r="I65" s="3"/>
      <c r="J65" s="3"/>
      <c r="K65" s="3"/>
      <c r="L65" s="5"/>
      <c r="M65" s="3"/>
      <c r="N65" s="3"/>
      <c r="O65" s="3"/>
      <c r="P65" s="3"/>
      <c r="Q65" s="3"/>
    </row>
    <row r="66" spans="1:17">
      <c r="A66" s="3"/>
      <c r="B66" s="3"/>
      <c r="C66" s="3"/>
      <c r="D66" s="3"/>
      <c r="E66" s="3"/>
      <c r="F66" s="3"/>
      <c r="G66" s="3"/>
      <c r="H66" s="5"/>
      <c r="I66" s="3"/>
      <c r="J66" s="3"/>
      <c r="K66" s="3"/>
      <c r="L66" s="5"/>
      <c r="M66" s="3"/>
      <c r="N66" s="3"/>
      <c r="O66" s="3"/>
      <c r="P66" s="3"/>
      <c r="Q66" s="3"/>
    </row>
    <row r="67" spans="1:17">
      <c r="A67" s="3"/>
      <c r="B67" s="3"/>
      <c r="C67" s="3"/>
      <c r="D67" s="3"/>
      <c r="E67" s="3"/>
      <c r="F67" s="3"/>
      <c r="G67" s="3"/>
      <c r="H67" s="5"/>
      <c r="I67" s="3"/>
      <c r="J67" s="3"/>
      <c r="K67" s="3"/>
      <c r="L67" s="5"/>
      <c r="M67" s="3"/>
      <c r="N67" s="3"/>
      <c r="O67" s="3"/>
      <c r="P67" s="3"/>
      <c r="Q67" s="3"/>
    </row>
    <row r="68" spans="1:17">
      <c r="A68" s="3"/>
      <c r="B68" s="3"/>
      <c r="C68" s="3"/>
      <c r="D68" s="3"/>
      <c r="E68" s="3"/>
      <c r="F68" s="3"/>
      <c r="G68" s="3"/>
      <c r="H68" s="5"/>
      <c r="I68" s="3"/>
      <c r="J68" s="3"/>
      <c r="K68" s="3"/>
      <c r="L68" s="5"/>
      <c r="M68" s="3"/>
      <c r="N68" s="3"/>
      <c r="O68" s="3"/>
      <c r="P68" s="3"/>
      <c r="Q68" s="3"/>
    </row>
    <row r="69" spans="1:17">
      <c r="A69" s="3"/>
      <c r="B69" s="3"/>
      <c r="C69" s="3"/>
      <c r="D69" s="3"/>
      <c r="E69" s="3"/>
      <c r="F69" s="3"/>
      <c r="G69" s="3"/>
      <c r="H69" s="5"/>
      <c r="I69" s="3"/>
      <c r="J69" s="3"/>
      <c r="K69" s="3"/>
      <c r="L69" s="5"/>
      <c r="M69" s="3"/>
      <c r="N69" s="3"/>
      <c r="O69" s="3"/>
      <c r="P69" s="3"/>
      <c r="Q69" s="3"/>
    </row>
    <row r="70" spans="1:17">
      <c r="A70" s="3"/>
      <c r="B70" s="3"/>
      <c r="C70" s="3"/>
      <c r="D70" s="3"/>
      <c r="E70" s="3"/>
      <c r="F70" s="3"/>
      <c r="G70" s="3"/>
      <c r="H70" s="5"/>
      <c r="I70" s="3"/>
      <c r="J70" s="3"/>
      <c r="K70" s="3"/>
      <c r="L70" s="5"/>
      <c r="M70" s="3"/>
      <c r="N70" s="3"/>
      <c r="O70" s="3"/>
      <c r="P70" s="3"/>
      <c r="Q70" s="3"/>
    </row>
    <row r="71" spans="1:17">
      <c r="A71" s="3"/>
      <c r="B71" s="3"/>
      <c r="C71" s="3"/>
      <c r="D71" s="3"/>
      <c r="E71" s="3"/>
      <c r="F71" s="3"/>
      <c r="G71" s="3"/>
      <c r="H71" s="5"/>
      <c r="I71" s="3"/>
      <c r="J71" s="3"/>
      <c r="K71" s="3"/>
      <c r="L71" s="5"/>
      <c r="M71" s="3"/>
      <c r="N71" s="3"/>
      <c r="O71" s="3"/>
      <c r="P71" s="3"/>
      <c r="Q71" s="3"/>
    </row>
    <row r="72" spans="1:17">
      <c r="A72" s="3"/>
      <c r="B72" s="3"/>
      <c r="C72" s="3"/>
      <c r="D72" s="3"/>
      <c r="E72" s="3"/>
      <c r="F72" s="3"/>
      <c r="G72" s="3"/>
      <c r="H72" s="5"/>
      <c r="I72" s="3"/>
      <c r="J72" s="3"/>
      <c r="K72" s="3"/>
      <c r="L72" s="5"/>
      <c r="M72" s="3"/>
      <c r="N72" s="3"/>
      <c r="O72" s="3"/>
      <c r="P72" s="3"/>
      <c r="Q72" s="3"/>
    </row>
    <row r="73" spans="1:17">
      <c r="A73" s="3"/>
      <c r="B73" s="3"/>
      <c r="C73" s="3"/>
      <c r="D73" s="3"/>
      <c r="E73" s="3"/>
      <c r="F73" s="3"/>
      <c r="G73" s="3"/>
      <c r="H73" s="5"/>
      <c r="I73" s="3"/>
      <c r="J73" s="3"/>
      <c r="K73" s="3"/>
      <c r="L73" s="5"/>
      <c r="M73" s="3"/>
      <c r="N73" s="3"/>
      <c r="O73" s="3"/>
      <c r="P73" s="3"/>
      <c r="Q73" s="3"/>
    </row>
    <row r="74" spans="1:17">
      <c r="A74" s="3"/>
      <c r="B74" s="3"/>
      <c r="C74" s="3"/>
      <c r="D74" s="3"/>
      <c r="E74" s="3"/>
      <c r="F74" s="3"/>
      <c r="G74" s="3"/>
      <c r="H74" s="5"/>
      <c r="I74" s="3"/>
      <c r="J74" s="3"/>
      <c r="K74" s="3"/>
      <c r="L74" s="5"/>
      <c r="M74" s="3"/>
      <c r="N74" s="3"/>
      <c r="O74" s="3"/>
      <c r="P74" s="3"/>
      <c r="Q74" s="3"/>
    </row>
    <row r="75" spans="1:17">
      <c r="A75" s="3"/>
      <c r="B75" s="3"/>
      <c r="C75" s="3"/>
      <c r="D75" s="3"/>
      <c r="E75" s="3"/>
      <c r="F75" s="3"/>
      <c r="G75" s="3"/>
      <c r="H75" s="5"/>
      <c r="I75" s="3"/>
      <c r="J75" s="3"/>
      <c r="K75" s="3"/>
      <c r="L75" s="5"/>
      <c r="M75" s="3"/>
      <c r="N75" s="3"/>
      <c r="O75" s="3"/>
      <c r="P75" s="3"/>
      <c r="Q75" s="3"/>
    </row>
    <row r="76" spans="1:17">
      <c r="A76" s="3"/>
      <c r="B76" s="3"/>
      <c r="C76" s="3"/>
      <c r="D76" s="3"/>
      <c r="E76" s="3"/>
      <c r="F76" s="3"/>
      <c r="G76" s="3"/>
      <c r="H76" s="5"/>
      <c r="I76" s="3"/>
      <c r="J76" s="3"/>
      <c r="K76" s="3"/>
      <c r="L76" s="5"/>
      <c r="M76" s="3"/>
      <c r="N76" s="3"/>
      <c r="O76" s="3"/>
      <c r="P76" s="3"/>
      <c r="Q76" s="3"/>
    </row>
    <row r="77" spans="1:17">
      <c r="A77" s="3"/>
      <c r="B77" s="3"/>
      <c r="C77" s="3"/>
      <c r="D77" s="3"/>
      <c r="E77" s="3"/>
      <c r="F77" s="3"/>
      <c r="G77" s="3"/>
      <c r="H77" s="5"/>
      <c r="I77" s="3"/>
      <c r="J77" s="3"/>
      <c r="K77" s="3"/>
      <c r="L77" s="5"/>
      <c r="M77" s="3"/>
      <c r="N77" s="3"/>
      <c r="O77" s="3"/>
      <c r="P77" s="3"/>
      <c r="Q77" s="3"/>
    </row>
    <row r="78" spans="1:17">
      <c r="A78" s="3"/>
      <c r="B78" s="3"/>
      <c r="C78" s="3"/>
      <c r="D78" s="3"/>
      <c r="E78" s="3"/>
      <c r="F78" s="3"/>
      <c r="G78" s="3"/>
      <c r="H78" s="5"/>
      <c r="I78" s="3"/>
      <c r="J78" s="3"/>
      <c r="K78" s="3"/>
      <c r="L78" s="5"/>
      <c r="M78" s="3"/>
      <c r="N78" s="3"/>
      <c r="O78" s="3"/>
      <c r="P78" s="3"/>
      <c r="Q78" s="3"/>
    </row>
    <row r="79" spans="1:17">
      <c r="A79" s="3"/>
      <c r="B79" s="3"/>
      <c r="C79" s="3"/>
      <c r="D79" s="3"/>
      <c r="E79" s="3"/>
      <c r="F79" s="3"/>
      <c r="G79" s="3"/>
      <c r="H79" s="5"/>
      <c r="I79" s="3"/>
      <c r="J79" s="3"/>
      <c r="K79" s="3"/>
      <c r="L79" s="5"/>
      <c r="M79" s="3"/>
      <c r="N79" s="3"/>
      <c r="O79" s="3"/>
      <c r="P79" s="3"/>
      <c r="Q79" s="3"/>
    </row>
    <row r="80" spans="1:17">
      <c r="A80" s="3"/>
      <c r="B80" s="3"/>
      <c r="C80" s="3"/>
      <c r="D80" s="3"/>
      <c r="E80" s="3"/>
      <c r="F80" s="3"/>
      <c r="G80" s="3"/>
      <c r="H80" s="5"/>
      <c r="I80" s="3"/>
      <c r="J80" s="3"/>
      <c r="K80" s="3"/>
      <c r="L80" s="5"/>
      <c r="M80" s="3"/>
      <c r="N80" s="3"/>
      <c r="O80" s="3"/>
      <c r="P80" s="3"/>
      <c r="Q80" s="3"/>
    </row>
    <row r="81" spans="1:17">
      <c r="A81" s="3"/>
      <c r="B81" s="3"/>
      <c r="C81" s="3"/>
      <c r="D81" s="3"/>
      <c r="E81" s="3"/>
      <c r="F81" s="3"/>
      <c r="G81" s="3"/>
      <c r="H81" s="5"/>
      <c r="I81" s="3"/>
      <c r="J81" s="3"/>
      <c r="K81" s="3"/>
      <c r="L81" s="5"/>
      <c r="M81" s="3"/>
      <c r="N81" s="3"/>
      <c r="O81" s="3"/>
      <c r="P81" s="3"/>
      <c r="Q81" s="3"/>
    </row>
    <row r="82" spans="1:17">
      <c r="A82" s="3"/>
      <c r="B82" s="3"/>
      <c r="C82" s="3"/>
      <c r="D82" s="3"/>
      <c r="E82" s="3"/>
      <c r="F82" s="3"/>
      <c r="G82" s="3"/>
      <c r="H82" s="5"/>
      <c r="I82" s="3"/>
      <c r="J82" s="3"/>
      <c r="K82" s="3"/>
      <c r="L82" s="5"/>
      <c r="M82" s="3"/>
      <c r="N82" s="3"/>
      <c r="O82" s="3"/>
      <c r="P82" s="3"/>
      <c r="Q82" s="3"/>
    </row>
    <row r="83" spans="1:17">
      <c r="A83" s="3"/>
      <c r="B83" s="3"/>
      <c r="C83" s="3"/>
      <c r="D83" s="3"/>
      <c r="E83" s="3"/>
      <c r="F83" s="3"/>
      <c r="G83" s="3"/>
      <c r="H83" s="5"/>
      <c r="I83" s="3"/>
      <c r="J83" s="3"/>
      <c r="K83" s="3"/>
      <c r="L83" s="5"/>
      <c r="M83" s="3"/>
      <c r="N83" s="3"/>
      <c r="O83" s="3"/>
      <c r="P83" s="3"/>
      <c r="Q83" s="3"/>
    </row>
    <row r="84" spans="1:17">
      <c r="A84" s="3"/>
      <c r="B84" s="3"/>
      <c r="C84" s="3"/>
      <c r="D84" s="3"/>
      <c r="E84" s="3"/>
      <c r="F84" s="3"/>
      <c r="G84" s="3"/>
      <c r="H84" s="5"/>
      <c r="I84" s="3"/>
      <c r="J84" s="3"/>
      <c r="K84" s="3"/>
      <c r="L84" s="5"/>
      <c r="M84" s="3"/>
      <c r="N84" s="3"/>
      <c r="O84" s="3"/>
      <c r="P84" s="3"/>
      <c r="Q84" s="3"/>
    </row>
    <row r="85" spans="1:17">
      <c r="A85" s="3"/>
      <c r="B85" s="3"/>
      <c r="C85" s="3"/>
      <c r="D85" s="3"/>
      <c r="E85" s="3"/>
      <c r="F85" s="3"/>
      <c r="G85" s="3"/>
      <c r="H85" s="5"/>
      <c r="I85" s="3"/>
      <c r="J85" s="3"/>
      <c r="K85" s="3"/>
      <c r="L85" s="5"/>
      <c r="M85" s="3"/>
      <c r="N85" s="3"/>
      <c r="O85" s="3"/>
      <c r="P85" s="3"/>
      <c r="Q85" s="3"/>
    </row>
    <row r="86" spans="1:17">
      <c r="A86" s="3"/>
      <c r="B86" s="3"/>
      <c r="C86" s="3"/>
      <c r="D86" s="3"/>
      <c r="E86" s="3"/>
      <c r="F86" s="3"/>
      <c r="G86" s="3"/>
      <c r="H86" s="5"/>
      <c r="I86" s="3"/>
      <c r="J86" s="3"/>
      <c r="K86" s="3"/>
      <c r="L86" s="5"/>
      <c r="M86" s="3"/>
      <c r="N86" s="3"/>
      <c r="O86" s="3"/>
      <c r="P86" s="3"/>
      <c r="Q86" s="3"/>
    </row>
    <row r="87" spans="1:17">
      <c r="A87" s="3"/>
      <c r="B87" s="3"/>
      <c r="C87" s="3"/>
      <c r="D87" s="3"/>
      <c r="E87" s="3"/>
      <c r="F87" s="3"/>
      <c r="G87" s="3"/>
      <c r="H87" s="5"/>
      <c r="I87" s="3"/>
      <c r="J87" s="3"/>
      <c r="K87" s="3"/>
      <c r="L87" s="5"/>
      <c r="M87" s="3"/>
      <c r="N87" s="3"/>
      <c r="O87" s="3"/>
      <c r="P87" s="3"/>
      <c r="Q87" s="3"/>
    </row>
    <row r="88" spans="1:17">
      <c r="A88" s="3"/>
      <c r="B88" s="3"/>
      <c r="C88" s="3"/>
      <c r="D88" s="3"/>
      <c r="E88" s="3"/>
      <c r="F88" s="3"/>
      <c r="G88" s="3"/>
      <c r="H88" s="5"/>
      <c r="I88" s="3"/>
      <c r="J88" s="3"/>
      <c r="K88" s="3"/>
      <c r="L88" s="5"/>
      <c r="M88" s="3"/>
      <c r="N88" s="3"/>
      <c r="O88" s="3"/>
      <c r="P88" s="3"/>
      <c r="Q88" s="3"/>
    </row>
    <row r="89" spans="1:17">
      <c r="A89" s="3"/>
      <c r="B89" s="3"/>
      <c r="C89" s="3"/>
      <c r="D89" s="3"/>
      <c r="E89" s="3"/>
      <c r="F89" s="3"/>
      <c r="G89" s="3"/>
      <c r="H89" s="5"/>
      <c r="I89" s="3"/>
      <c r="J89" s="3"/>
      <c r="K89" s="3"/>
      <c r="L89" s="5"/>
      <c r="M89" s="3"/>
      <c r="N89" s="3"/>
      <c r="O89" s="3"/>
      <c r="P89" s="3"/>
      <c r="Q89" s="3"/>
    </row>
    <row r="90" spans="1:17">
      <c r="A90" s="3"/>
      <c r="B90" s="3"/>
      <c r="C90" s="3"/>
      <c r="D90" s="3"/>
      <c r="E90" s="3"/>
      <c r="F90" s="3"/>
      <c r="G90" s="3"/>
      <c r="H90" s="5"/>
      <c r="I90" s="3"/>
      <c r="J90" s="3"/>
      <c r="K90" s="3"/>
      <c r="L90" s="5"/>
      <c r="M90" s="3"/>
      <c r="N90" s="3"/>
      <c r="O90" s="3"/>
      <c r="P90" s="3"/>
      <c r="Q90" s="3"/>
    </row>
    <row r="91" spans="1:17">
      <c r="A91" s="3"/>
      <c r="B91" s="3"/>
      <c r="C91" s="3"/>
      <c r="D91" s="3"/>
      <c r="E91" s="3"/>
      <c r="F91" s="3"/>
      <c r="G91" s="3"/>
      <c r="H91" s="5"/>
      <c r="I91" s="3"/>
      <c r="J91" s="3"/>
      <c r="K91" s="3"/>
      <c r="L91" s="5"/>
      <c r="M91" s="3"/>
      <c r="N91" s="3"/>
      <c r="O91" s="3"/>
      <c r="P91" s="3"/>
      <c r="Q91" s="3"/>
    </row>
    <row r="92" spans="1:17">
      <c r="A92" s="3"/>
      <c r="B92" s="3"/>
      <c r="C92" s="3"/>
      <c r="D92" s="3"/>
      <c r="E92" s="3"/>
      <c r="F92" s="3"/>
      <c r="G92" s="3"/>
      <c r="H92" s="5"/>
      <c r="I92" s="3"/>
      <c r="J92" s="3"/>
      <c r="K92" s="3"/>
      <c r="L92" s="5"/>
      <c r="M92" s="3"/>
      <c r="N92" s="3"/>
      <c r="O92" s="3"/>
      <c r="P92" s="3"/>
      <c r="Q92" s="3"/>
    </row>
    <row r="93" spans="1:17">
      <c r="A93" s="3"/>
      <c r="B93" s="3"/>
      <c r="C93" s="3"/>
      <c r="D93" s="3"/>
      <c r="E93" s="3"/>
      <c r="F93" s="3"/>
      <c r="G93" s="3"/>
      <c r="H93" s="5"/>
      <c r="I93" s="3"/>
      <c r="J93" s="3"/>
      <c r="K93" s="3"/>
      <c r="L93" s="5"/>
      <c r="M93" s="3"/>
      <c r="N93" s="3"/>
      <c r="O93" s="3"/>
      <c r="P93" s="3"/>
      <c r="Q93" s="3"/>
    </row>
    <row r="94" spans="1:17">
      <c r="A94" s="3"/>
      <c r="B94" s="3"/>
      <c r="C94" s="3"/>
      <c r="D94" s="3"/>
      <c r="E94" s="3"/>
      <c r="F94" s="3"/>
      <c r="G94" s="3"/>
      <c r="H94" s="5"/>
      <c r="I94" s="3"/>
      <c r="J94" s="3"/>
      <c r="K94" s="3"/>
      <c r="L94" s="5"/>
      <c r="M94" s="3"/>
      <c r="N94" s="3"/>
      <c r="O94" s="3"/>
      <c r="P94" s="3"/>
      <c r="Q94" s="3"/>
    </row>
    <row r="95" spans="1:17">
      <c r="A95" s="3"/>
      <c r="B95" s="3"/>
      <c r="C95" s="3"/>
      <c r="D95" s="3"/>
      <c r="E95" s="3"/>
      <c r="F95" s="3"/>
      <c r="G95" s="3"/>
      <c r="H95" s="5"/>
      <c r="I95" s="3"/>
      <c r="J95" s="3"/>
      <c r="K95" s="3"/>
      <c r="L95" s="5"/>
      <c r="M95" s="3"/>
      <c r="N95" s="3"/>
      <c r="O95" s="3"/>
      <c r="P95" s="3"/>
      <c r="Q95" s="3"/>
    </row>
    <row r="96" spans="1:17">
      <c r="A96" s="3"/>
      <c r="B96" s="3"/>
      <c r="C96" s="3"/>
      <c r="D96" s="3"/>
      <c r="E96" s="3"/>
      <c r="F96" s="3"/>
      <c r="G96" s="3"/>
      <c r="H96" s="5"/>
      <c r="I96" s="3"/>
      <c r="J96" s="3"/>
      <c r="K96" s="3"/>
      <c r="L96" s="5"/>
      <c r="M96" s="3"/>
      <c r="N96" s="3"/>
      <c r="O96" s="3"/>
      <c r="P96" s="3"/>
      <c r="Q96" s="3"/>
    </row>
    <row r="97" spans="1:17">
      <c r="A97" s="3"/>
      <c r="B97" s="3"/>
      <c r="C97" s="3"/>
      <c r="D97" s="3"/>
      <c r="E97" s="3"/>
      <c r="F97" s="3"/>
      <c r="G97" s="3"/>
      <c r="H97" s="5"/>
      <c r="I97" s="3"/>
      <c r="J97" s="3"/>
      <c r="K97" s="3"/>
      <c r="L97" s="5"/>
      <c r="M97" s="3"/>
      <c r="N97" s="3"/>
      <c r="O97" s="3"/>
      <c r="P97" s="3"/>
      <c r="Q97" s="3"/>
    </row>
    <row r="98" spans="1:17">
      <c r="A98" s="3"/>
      <c r="B98" s="3"/>
      <c r="C98" s="3"/>
      <c r="D98" s="3"/>
      <c r="E98" s="3"/>
      <c r="F98" s="3"/>
      <c r="G98" s="3"/>
      <c r="H98" s="5"/>
      <c r="I98" s="3"/>
      <c r="J98" s="3"/>
      <c r="K98" s="3"/>
      <c r="L98" s="5"/>
      <c r="M98" s="3"/>
      <c r="N98" s="3"/>
      <c r="O98" s="3"/>
      <c r="P98" s="3"/>
      <c r="Q98" s="3"/>
    </row>
    <row r="99" spans="1:17">
      <c r="A99" s="3"/>
      <c r="B99" s="3"/>
      <c r="C99" s="3"/>
      <c r="D99" s="3"/>
      <c r="E99" s="3"/>
      <c r="F99" s="3"/>
      <c r="G99" s="3"/>
      <c r="H99" s="5"/>
      <c r="I99" s="3"/>
      <c r="J99" s="3"/>
      <c r="K99" s="3"/>
      <c r="L99" s="5"/>
      <c r="M99" s="3"/>
      <c r="N99" s="3"/>
      <c r="O99" s="3"/>
      <c r="P99" s="3"/>
      <c r="Q99" s="3"/>
    </row>
    <row r="100" spans="1:17">
      <c r="A100" s="3"/>
      <c r="B100" s="3"/>
      <c r="C100" s="3"/>
      <c r="D100" s="3"/>
      <c r="E100" s="3"/>
      <c r="F100" s="3"/>
      <c r="G100" s="3"/>
      <c r="H100" s="5"/>
      <c r="I100" s="3"/>
      <c r="J100" s="3"/>
      <c r="K100" s="3"/>
      <c r="L100" s="5"/>
      <c r="M100" s="3"/>
      <c r="N100" s="3"/>
      <c r="O100" s="3"/>
      <c r="P100" s="3"/>
      <c r="Q100" s="3"/>
    </row>
    <row r="101" spans="1:17">
      <c r="A101" s="3"/>
      <c r="B101" s="3"/>
      <c r="C101" s="3"/>
      <c r="D101" s="3"/>
      <c r="E101" s="3"/>
      <c r="F101" s="3"/>
      <c r="G101" s="3"/>
      <c r="H101" s="5"/>
      <c r="I101" s="3"/>
      <c r="J101" s="3"/>
      <c r="K101" s="3"/>
      <c r="L101" s="5"/>
      <c r="M101" s="3"/>
      <c r="N101" s="3"/>
      <c r="O101" s="3"/>
      <c r="P101" s="3"/>
      <c r="Q101" s="3"/>
    </row>
  </sheetData>
  <mergeCells count="1">
    <mergeCell ref="A1:Q1"/>
  </mergeCells>
  <hyperlinks>
    <hyperlink ref="Q3" r:id="rId1" xr:uid="{FF2D7B3B-554F-4763-8BAC-FC882D222258}"/>
    <hyperlink ref="Q12" r:id="rId2" xr:uid="{73FF188B-1089-415B-A6B4-AA5BBE1D5156}"/>
    <hyperlink ref="Q11" r:id="rId3" xr:uid="{06663AD9-27DF-466B-A635-7FF7DEC0D145}"/>
    <hyperlink ref="Q15" r:id="rId4" xr:uid="{DE2D62CD-63EA-41B2-BFA9-590DA6A48180}"/>
    <hyperlink ref="Q16" r:id="rId5" xr:uid="{E6792CD8-C35B-4C1B-BBAF-1AA4A20720C4}"/>
    <hyperlink ref="Q17" r:id="rId6" xr:uid="{D9029BA9-523E-472A-9D5C-B6CCE9A839F3}"/>
    <hyperlink ref="Q18" r:id="rId7" xr:uid="{0518A11F-6FE1-4DDD-B1E1-A947763F0B0A}"/>
    <hyperlink ref="Q19" r:id="rId8" xr:uid="{FB45302D-F2EF-4FF8-B1E8-7A60389DB8DD}"/>
    <hyperlink ref="Q52" r:id="rId9" xr:uid="{394A3BB4-A59B-4E97-959A-348D0C02D5DE}"/>
    <hyperlink ref="Q21" r:id="rId10" xr:uid="{F8CE2949-C6DD-4194-8ED4-0C691BD920A5}"/>
  </hyperlinks>
  <pageMargins left="0.7" right="0.7" top="0.75" bottom="0.75" header="0.3" footer="0.3"/>
  <pageSetup orientation="portrait" r:id="rId11"/>
  <tableParts count="1">
    <tablePart r:id="rId12"/>
  </tableParts>
  <extLst>
    <ext xmlns:x14="http://schemas.microsoft.com/office/spreadsheetml/2009/9/main" uri="{CCE6A557-97BC-4b89-ADB6-D9C93CAAB3DF}">
      <x14:dataValidations xmlns:xm="http://schemas.microsoft.com/office/excel/2006/main" count="1">
        <x14:dataValidation type="list" allowBlank="1" showInputMessage="1" showErrorMessage="1" xr:uid="{89C96762-FD83-4210-996B-2507FF8271CD}">
          <x14:formula1>
            <xm:f>'LISTAS DESPLEGABLES'!$A$2:$A$5</xm:f>
          </x14:formula1>
          <xm:sqref>O3:O101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953680E4E2B4FA9DA3B3A6AB0F559" ma:contentTypeVersion="20" ma:contentTypeDescription="Crear nuevo documento." ma:contentTypeScope="" ma:versionID="fd5507be04ba2d022bca8a57e7c90bc1">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f5341edc7afdca443ba60281958744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1530d5-40a4-4117-92d5-57b823c009ea" xsi:nil="true"/>
    <lcf76f155ced4ddcb4097134ff3c332f xmlns="1138fbdd-193a-43b3-9ee8-3c13c626fa35">
      <Terms xmlns="http://schemas.microsoft.com/office/infopath/2007/PartnerControls"/>
    </lcf76f155ced4ddcb4097134ff3c332f>
    <SharedWithUsers xmlns="331530d5-40a4-4117-92d5-57b823c009ea">
      <UserInfo>
        <DisplayName>Yeiner Alberto Navales Cardona</DisplayName>
        <AccountId>121</AccountId>
        <AccountType/>
      </UserInfo>
      <UserInfo>
        <DisplayName>Marisol Ospina Hurtado</DisplayName>
        <AccountId>16</AccountId>
        <AccountType/>
      </UserInfo>
      <UserInfo>
        <DisplayName>Dulfay Enit Agudelo</DisplayName>
        <AccountId>88</AccountId>
        <AccountType/>
      </UserInfo>
      <UserInfo>
        <DisplayName>Juan Camilo Tascón Castaño</DisplayName>
        <AccountId>70</AccountId>
        <AccountType/>
      </UserInfo>
      <UserInfo>
        <DisplayName>Paola Andrea Cañaveral</DisplayName>
        <AccountId>78</AccountId>
        <AccountType/>
      </UserInfo>
      <UserInfo>
        <DisplayName>Camila Torres Restrepo</DisplayName>
        <AccountId>160</AccountId>
        <AccountType/>
      </UserInfo>
      <UserInfo>
        <DisplayName>Wilton Fabián Caro Isaza</DisplayName>
        <AccountId>72</AccountId>
        <AccountType/>
      </UserInfo>
      <UserInfo>
        <DisplayName>Lina Marcela Villa Pugarín</DisplayName>
        <AccountId>69</AccountId>
        <AccountType/>
      </UserInfo>
      <UserInfo>
        <DisplayName>Alejandro Hernández Agudelo</DisplayName>
        <AccountId>66</AccountId>
        <AccountType/>
      </UserInfo>
      <UserInfo>
        <DisplayName>Juan David Ortiz Berrío</DisplayName>
        <AccountId>71</AccountId>
        <AccountType/>
      </UserInfo>
      <UserInfo>
        <DisplayName>Lucas Roldán Vélez</DisplayName>
        <AccountId>81</AccountId>
        <AccountType/>
      </UserInfo>
      <UserInfo>
        <DisplayName>Jessika del Carmen Hinestroza Palacios</DisplayName>
        <AccountId>91</AccountId>
        <AccountType/>
      </UserInfo>
      <UserInfo>
        <DisplayName>Contabilidad CGEM</DisplayName>
        <AccountId>82</AccountId>
        <AccountType/>
      </UserInfo>
      <UserInfo>
        <DisplayName>Claudia Isabel Gaviria Tamayo</DisplayName>
        <AccountId>183</AccountId>
        <AccountType/>
      </UserInfo>
      <UserInfo>
        <DisplayName>Evénide Blandón Vélez</DisplayName>
        <AccountId>85</AccountId>
        <AccountType/>
      </UserInfo>
      <UserInfo>
        <DisplayName>Dailing Karina Botto Caro</DisplayName>
        <AccountId>84</AccountId>
        <AccountType/>
      </UserInfo>
      <UserInfo>
        <DisplayName>Sandra Sugey Ríos Montoya</DisplayName>
        <AccountId>68</AccountId>
        <AccountType/>
      </UserInfo>
      <UserInfo>
        <DisplayName>Sandra Paola Nohavá Bravo</DisplayName>
        <AccountId>58</AccountId>
        <AccountType/>
      </UserInfo>
      <UserInfo>
        <DisplayName>Rodrigo de Jesús Ardila Vargas</DisplayName>
        <AccountId>119</AccountId>
        <AccountType/>
      </UserInfo>
      <UserInfo>
        <DisplayName>Edwar Andrés Payares Villarreal</DisplayName>
        <AccountId>60</AccountId>
        <AccountType/>
      </UserInfo>
      <UserInfo>
        <DisplayName>Janeth Gutiérrez Díaz</DisplayName>
        <AccountId>77</AccountId>
        <AccountType/>
      </UserInfo>
      <UserInfo>
        <DisplayName>Andrés Felipe Gallego Soto</DisplayName>
        <AccountId>74</AccountId>
        <AccountType/>
      </UserInfo>
      <UserInfo>
        <DisplayName>Juan Camilo Diaz Valderrama</DisplayName>
        <AccountId>11</AccountId>
        <AccountType/>
      </UserInfo>
      <UserInfo>
        <DisplayName>Andrea Tobón Marín</DisplayName>
        <AccountId>80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35A345B-A9D3-4672-93CC-DD58084716C0}">
  <ds:schemaRefs>
    <ds:schemaRef ds:uri="http://schemas.microsoft.com/sharepoint/v3/contenttype/forms"/>
  </ds:schemaRefs>
</ds:datastoreItem>
</file>

<file path=customXml/itemProps2.xml><?xml version="1.0" encoding="utf-8"?>
<ds:datastoreItem xmlns:ds="http://schemas.openxmlformats.org/officeDocument/2006/customXml" ds:itemID="{70F37763-726B-4E9D-B19A-9BCA5ACF1A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31530d5-40a4-4117-92d5-57b823c009ea"/>
    <ds:schemaRef ds:uri="1138fbdd-193a-43b3-9ee8-3c13c626f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0D38C4-72F1-4396-868B-34F6F8A4170E}">
  <ds:schemaRefs>
    <ds:schemaRef ds:uri="http://schemas.microsoft.com/office/2006/metadata/properties"/>
    <ds:schemaRef ds:uri="http://schemas.microsoft.com/office/infopath/2007/PartnerControls"/>
    <ds:schemaRef ds:uri="331530d5-40a4-4117-92d5-57b823c009ea"/>
    <ds:schemaRef ds:uri="1138fbdd-193a-43b3-9ee8-3c13c626fa35"/>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2014</vt:lpstr>
      <vt:lpstr>2015</vt:lpstr>
      <vt:lpstr>2016</vt:lpstr>
      <vt:lpstr>2017</vt:lpstr>
      <vt:lpstr>2018</vt:lpstr>
      <vt:lpstr>2019</vt:lpstr>
      <vt:lpstr>2020</vt:lpstr>
      <vt:lpstr>2021</vt:lpstr>
      <vt:lpstr>2022</vt:lpstr>
      <vt:lpstr>2023</vt:lpstr>
      <vt:lpstr>LISTAS DESPLEGABLES</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Andrés Payares Villarreal</dc:creator>
  <cp:keywords/>
  <dc:description/>
  <cp:lastModifiedBy>Martha Liliana Perea Heredia</cp:lastModifiedBy>
  <cp:revision/>
  <dcterms:created xsi:type="dcterms:W3CDTF">2022-02-14T18:39:37Z</dcterms:created>
  <dcterms:modified xsi:type="dcterms:W3CDTF">2025-08-28T22:49:27Z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